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0" windowWidth="29040" windowHeight="15720" activeTab="2"/>
  </bookViews>
  <sheets>
    <sheet name="Доходы" sheetId="4" r:id="rId1"/>
    <sheet name="Расходы" sheetId="3" r:id="rId2"/>
    <sheet name="Источники" sheetId="2" r:id="rId3"/>
  </sheets>
  <definedNames>
    <definedName name="__bookmark_1">#REF!</definedName>
    <definedName name="__bookmark_2">#REF!</definedName>
    <definedName name="__bookmark_6">#REF!</definedName>
    <definedName name="__bookmark_7">#REF!</definedName>
  </definedNames>
  <calcPr calcId="144525"/>
</workbook>
</file>

<file path=xl/calcChain.xml><?xml version="1.0" encoding="utf-8"?>
<calcChain xmlns="http://schemas.openxmlformats.org/spreadsheetml/2006/main">
  <c r="B5" i="3" l="1"/>
  <c r="B20" i="3"/>
  <c r="B25" i="4" l="1"/>
  <c r="B37" i="4"/>
  <c r="F30" i="3"/>
  <c r="D30" i="3"/>
  <c r="D19" i="4"/>
  <c r="I28" i="4"/>
  <c r="D5" i="2" l="1"/>
  <c r="F5" i="2"/>
  <c r="F53" i="3"/>
  <c r="D36" i="4"/>
  <c r="F36" i="4"/>
  <c r="D25" i="4"/>
  <c r="F25" i="4"/>
  <c r="F11" i="4"/>
  <c r="D11" i="4"/>
  <c r="B5" i="2"/>
  <c r="B17" i="3"/>
  <c r="I42" i="4" l="1"/>
  <c r="H42" i="4"/>
  <c r="B19" i="4"/>
  <c r="B53" i="3" l="1"/>
  <c r="B11" i="4"/>
  <c r="B36" i="4"/>
  <c r="B30" i="4"/>
  <c r="B9" i="4"/>
  <c r="F55" i="3"/>
  <c r="D55" i="3"/>
  <c r="D53" i="3"/>
  <c r="F17" i="3"/>
  <c r="D17" i="3"/>
  <c r="I18" i="3"/>
  <c r="F30" i="4"/>
  <c r="D30" i="4"/>
  <c r="I13" i="4"/>
  <c r="H13" i="4"/>
  <c r="F9" i="4"/>
  <c r="D9" i="4"/>
  <c r="F46" i="3" l="1"/>
  <c r="D46" i="3"/>
  <c r="H50" i="3"/>
  <c r="I50" i="3"/>
  <c r="B46" i="3" l="1"/>
  <c r="F14" i="4" l="1"/>
  <c r="B14" i="4" l="1"/>
  <c r="H24" i="4"/>
  <c r="I24" i="4"/>
  <c r="I31" i="3" l="1"/>
  <c r="I54" i="3"/>
  <c r="I56" i="3"/>
  <c r="H54" i="3"/>
  <c r="H56" i="3"/>
  <c r="B55" i="3"/>
  <c r="I55" i="3" l="1"/>
  <c r="H55" i="3"/>
  <c r="I47" i="3"/>
  <c r="I49" i="3"/>
  <c r="I57" i="3"/>
  <c r="H45" i="3"/>
  <c r="H47" i="3"/>
  <c r="H49" i="3"/>
  <c r="I19" i="3"/>
  <c r="H16" i="3"/>
  <c r="D51" i="3" l="1"/>
  <c r="F51" i="3"/>
  <c r="B51" i="3"/>
  <c r="B30" i="3"/>
  <c r="B15" i="3"/>
  <c r="I30" i="3" l="1"/>
  <c r="H46" i="3"/>
  <c r="I46" i="3"/>
  <c r="I17" i="3"/>
  <c r="I45" i="4"/>
  <c r="H38" i="4"/>
  <c r="H41" i="4" l="1"/>
  <c r="H23" i="4"/>
  <c r="H22" i="4"/>
  <c r="H21" i="4"/>
  <c r="H20" i="4"/>
  <c r="H10" i="4"/>
  <c r="H9" i="4"/>
  <c r="I46" i="4"/>
  <c r="H46" i="4"/>
  <c r="D14" i="4"/>
  <c r="I35" i="4"/>
  <c r="I15" i="4"/>
  <c r="F19" i="4"/>
  <c r="F8" i="4" s="1"/>
  <c r="F7" i="4" s="1"/>
  <c r="G42" i="4" l="1"/>
  <c r="G24" i="4"/>
  <c r="D8" i="4"/>
  <c r="G15" i="4"/>
  <c r="F25" i="3"/>
  <c r="F20" i="3"/>
  <c r="D32" i="3"/>
  <c r="D25" i="3"/>
  <c r="D20" i="3"/>
  <c r="D6" i="3"/>
  <c r="E42" i="4" l="1"/>
  <c r="E24" i="4"/>
  <c r="E15" i="4"/>
  <c r="B25" i="3" l="1"/>
  <c r="H53" i="3" l="1"/>
  <c r="I53" i="3"/>
  <c r="I45" i="3"/>
  <c r="I44" i="3"/>
  <c r="H44" i="3"/>
  <c r="I43" i="3"/>
  <c r="H43" i="3"/>
  <c r="I42" i="3"/>
  <c r="H42" i="3"/>
  <c r="F41" i="3"/>
  <c r="D41" i="3"/>
  <c r="B41" i="3"/>
  <c r="I40" i="3"/>
  <c r="H40" i="3"/>
  <c r="I39" i="3"/>
  <c r="H39" i="3"/>
  <c r="F38" i="3"/>
  <c r="D38" i="3"/>
  <c r="B38" i="3"/>
  <c r="I37" i="3"/>
  <c r="H37" i="3"/>
  <c r="I36" i="3"/>
  <c r="I35" i="3"/>
  <c r="H35" i="3"/>
  <c r="I34" i="3"/>
  <c r="H34" i="3"/>
  <c r="I33" i="3"/>
  <c r="H33" i="3"/>
  <c r="F32" i="3"/>
  <c r="I32" i="3" s="1"/>
  <c r="B32" i="3"/>
  <c r="I29" i="3"/>
  <c r="H29" i="3"/>
  <c r="I28" i="3"/>
  <c r="H28" i="3"/>
  <c r="I27" i="3"/>
  <c r="H27" i="3"/>
  <c r="I26" i="3"/>
  <c r="H26" i="3"/>
  <c r="I25" i="3"/>
  <c r="H25" i="3"/>
  <c r="I24" i="3"/>
  <c r="I23" i="3"/>
  <c r="H23" i="3"/>
  <c r="I22" i="3"/>
  <c r="H22" i="3"/>
  <c r="I21" i="3"/>
  <c r="I20" i="3"/>
  <c r="H20" i="3"/>
  <c r="I16" i="3"/>
  <c r="F15" i="3"/>
  <c r="D15" i="3"/>
  <c r="I14" i="3"/>
  <c r="H14" i="3"/>
  <c r="I12" i="3"/>
  <c r="I11" i="3"/>
  <c r="H11" i="3"/>
  <c r="I10" i="3"/>
  <c r="I9" i="3"/>
  <c r="H9" i="3"/>
  <c r="I8" i="3"/>
  <c r="H8" i="3"/>
  <c r="I7" i="3"/>
  <c r="H7" i="3"/>
  <c r="F6" i="3"/>
  <c r="B6" i="3"/>
  <c r="D5" i="3" l="1"/>
  <c r="F5" i="3"/>
  <c r="I41" i="3"/>
  <c r="I15" i="3"/>
  <c r="I38" i="3"/>
  <c r="H15" i="3"/>
  <c r="H32" i="3"/>
  <c r="H6" i="3"/>
  <c r="I6" i="3"/>
  <c r="H41" i="3"/>
  <c r="H38" i="3"/>
  <c r="I41" i="4"/>
  <c r="I40" i="4"/>
  <c r="I39" i="4"/>
  <c r="I38" i="4"/>
  <c r="I37" i="4"/>
  <c r="I36" i="4"/>
  <c r="I34" i="4"/>
  <c r="I33" i="4"/>
  <c r="I32" i="4"/>
  <c r="I31" i="4"/>
  <c r="I30" i="4"/>
  <c r="I29" i="4"/>
  <c r="I27" i="4"/>
  <c r="I26" i="4"/>
  <c r="I25" i="4"/>
  <c r="I23" i="4"/>
  <c r="I22" i="4"/>
  <c r="I21" i="4"/>
  <c r="I20" i="4"/>
  <c r="I19" i="4"/>
  <c r="I18" i="4"/>
  <c r="I17" i="4"/>
  <c r="I14" i="4"/>
  <c r="I12" i="4"/>
  <c r="I11" i="4"/>
  <c r="I10" i="4"/>
  <c r="I9" i="4"/>
  <c r="I8" i="4"/>
  <c r="H40" i="4"/>
  <c r="H39" i="4"/>
  <c r="H37" i="4"/>
  <c r="H36" i="4"/>
  <c r="H33" i="4"/>
  <c r="H32" i="4"/>
  <c r="H31" i="4"/>
  <c r="H30" i="4"/>
  <c r="H29" i="4"/>
  <c r="H27" i="4"/>
  <c r="H26" i="4"/>
  <c r="H25" i="4"/>
  <c r="H18" i="4"/>
  <c r="H17" i="4"/>
  <c r="H16" i="4"/>
  <c r="H14" i="4"/>
  <c r="H12" i="4"/>
  <c r="H11" i="4"/>
  <c r="D7" i="4"/>
  <c r="C33" i="4"/>
  <c r="C32" i="4"/>
  <c r="C32" i="3" l="1"/>
  <c r="C55" i="3"/>
  <c r="G13" i="4"/>
  <c r="E8" i="4"/>
  <c r="E13" i="4"/>
  <c r="E6" i="3"/>
  <c r="E55" i="3"/>
  <c r="E41" i="3"/>
  <c r="E25" i="3"/>
  <c r="E46" i="3"/>
  <c r="E30" i="3"/>
  <c r="E17" i="3"/>
  <c r="E51" i="3"/>
  <c r="E32" i="3"/>
  <c r="E53" i="3"/>
  <c r="E38" i="3"/>
  <c r="E20" i="3"/>
  <c r="E15" i="3"/>
  <c r="G55" i="3"/>
  <c r="G51" i="3"/>
  <c r="G41" i="3"/>
  <c r="G32" i="3"/>
  <c r="G25" i="3"/>
  <c r="G17" i="3"/>
  <c r="G38" i="3"/>
  <c r="G20" i="3"/>
  <c r="G53" i="3"/>
  <c r="G46" i="3"/>
  <c r="G30" i="3"/>
  <c r="G15" i="3"/>
  <c r="G6" i="3"/>
  <c r="C51" i="3"/>
  <c r="C41" i="3"/>
  <c r="C25" i="3"/>
  <c r="C17" i="3"/>
  <c r="C30" i="3"/>
  <c r="C15" i="3"/>
  <c r="C53" i="3"/>
  <c r="C46" i="3"/>
  <c r="C38" i="3"/>
  <c r="C20" i="3"/>
  <c r="C6" i="3"/>
  <c r="I5" i="3"/>
  <c r="H5" i="3"/>
  <c r="G14" i="4"/>
  <c r="G25" i="4"/>
  <c r="G30" i="4"/>
  <c r="G10" i="4"/>
  <c r="G20" i="4"/>
  <c r="I7" i="4"/>
  <c r="G8" i="4"/>
  <c r="G12" i="4"/>
  <c r="G17" i="4"/>
  <c r="G22" i="4"/>
  <c r="G27" i="4"/>
  <c r="G9" i="4"/>
  <c r="G11" i="4"/>
  <c r="G16" i="4"/>
  <c r="G19" i="4"/>
  <c r="G21" i="4"/>
  <c r="G23" i="4"/>
  <c r="G26" i="4"/>
  <c r="G29" i="4"/>
  <c r="G32" i="4"/>
  <c r="G34" i="4"/>
  <c r="G37" i="4"/>
  <c r="G39" i="4"/>
  <c r="G41" i="4"/>
  <c r="G36" i="4"/>
  <c r="G38" i="4"/>
  <c r="G40" i="4"/>
  <c r="E10" i="4"/>
  <c r="E17" i="4"/>
  <c r="E22" i="4"/>
  <c r="E27" i="4"/>
  <c r="E30" i="4"/>
  <c r="E33" i="4"/>
  <c r="E36" i="4"/>
  <c r="E38" i="4"/>
  <c r="E40" i="4"/>
  <c r="E12" i="4"/>
  <c r="E14" i="4"/>
  <c r="E20" i="4"/>
  <c r="E25" i="4"/>
  <c r="E9" i="4"/>
  <c r="E11" i="4"/>
  <c r="E16" i="4"/>
  <c r="E19" i="4"/>
  <c r="E21" i="4"/>
  <c r="E23" i="4"/>
  <c r="E26" i="4"/>
  <c r="E29" i="4"/>
  <c r="E32" i="4"/>
  <c r="E34" i="4"/>
  <c r="E37" i="4"/>
  <c r="E39" i="4"/>
  <c r="E41" i="4"/>
  <c r="E7" i="4" l="1"/>
  <c r="G7" i="4"/>
  <c r="C5" i="3"/>
  <c r="E5" i="3"/>
  <c r="G5" i="3"/>
  <c r="H19" i="4"/>
  <c r="B8" i="4"/>
  <c r="C31" i="4" l="1"/>
  <c r="C24" i="4"/>
  <c r="C42" i="4"/>
  <c r="B7" i="4"/>
  <c r="C8" i="4" s="1"/>
  <c r="H8" i="4"/>
  <c r="C25" i="4" l="1"/>
  <c r="C26" i="4"/>
  <c r="C38" i="4"/>
  <c r="C16" i="4"/>
  <c r="C36" i="4"/>
  <c r="C7" i="4" s="1"/>
  <c r="C9" i="4"/>
  <c r="C19" i="4"/>
  <c r="C29" i="4"/>
  <c r="C41" i="4"/>
  <c r="C12" i="4"/>
  <c r="C14" i="4"/>
  <c r="C17" i="4"/>
  <c r="C22" i="4"/>
  <c r="C13" i="4"/>
  <c r="C20" i="4"/>
  <c r="C27" i="4"/>
  <c r="H7" i="4"/>
  <c r="C37" i="4"/>
  <c r="C21" i="4"/>
  <c r="C30" i="4"/>
  <c r="C11" i="4"/>
  <c r="C18" i="4"/>
  <c r="C23" i="4"/>
  <c r="C34" i="4"/>
  <c r="C10" i="4"/>
  <c r="C39" i="4"/>
</calcChain>
</file>

<file path=xl/sharedStrings.xml><?xml version="1.0" encoding="utf-8"?>
<sst xmlns="http://schemas.openxmlformats.org/spreadsheetml/2006/main" count="177" uniqueCount="134">
  <si>
    <t>Наименование показателя</t>
  </si>
  <si>
    <t>Уд.вес в общем объеме (по гр.2)</t>
  </si>
  <si>
    <t>Уд.вес в общем объеме</t>
  </si>
  <si>
    <t>Процент прироста (+), снижения (-) (гр.6/гр.2*100-100)</t>
  </si>
  <si>
    <t>Процент исполнения (гр.6/гр.4*100)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</si>
  <si>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</si>
  <si>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</si>
  <si>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</si>
  <si>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</si>
  <si>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</si>
  <si>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</si>
  <si>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</si>
  <si>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</si>
  <si>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</si>
  <si>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НАЛОГОВЫЕ И НЕНАЛОГОВЫЕ ДОХОДЫ</t>
  </si>
  <si>
    <t>НАЛОГИ НА ПРИБЫЛЬ, ДОХОДЫ</t>
  </si>
  <si>
    <t>Налог на доходы физических лиц</t>
  </si>
  <si>
    <t>НАЛОГИ НА ТОВАРЫ (РАБОТЫ, УСЛУГИ) РЕАЛИЗУЕМЫЕ НА ТЕРРИТОРИИ РОССИЙСКОЙ ФЕДЕРАЦИИ</t>
  </si>
  <si>
    <t>Акцизы по подакцизным товарам (продукции)</t>
  </si>
  <si>
    <t>0</t>
  </si>
  <si>
    <t>НАЛОГИ НА СОВОКУПНЫЙ ДОХОД</t>
  </si>
  <si>
    <t>Единый сельскохозяйственный налог</t>
  </si>
  <si>
    <t>X</t>
  </si>
  <si>
    <t>НАЛОГИ НА ИМУЩЕСТВО</t>
  </si>
  <si>
    <t>ГОСУДАРСТВЕННАЯ ПОШЛИНА</t>
  </si>
  <si>
    <t>ПЛАТЕЖИ ПРИ ПОЛЬЗОВАНИИ ПРИРОДНЫМИ РЕСУРСАМИ</t>
  </si>
  <si>
    <t>Плата за негативное воздействие на окружающую среду</t>
  </si>
  <si>
    <t>ДОХОДЫ ОТ ОКАЗАНИЯ ПЛАТНЫХ УСЛУГ И КОМПЕНСАЦИИ ЗАТРАТ ГОСУДАРСТВА</t>
  </si>
  <si>
    <t>ДОХОДЫ ОТ ПРОДАЖИ МАТЕРИАЛЬНЫХ И НЕМАТЕРИАЛЬНЫХ АКТИВОВ</t>
  </si>
  <si>
    <t>ШТРАФЫ, САНКЦИИ, ВОЗМЕЩЕНИЕ УЩЕРБА</t>
  </si>
  <si>
    <t>ПРОЧИЕ НЕНАЛОГОВЫЕ ДОХОДЫ</t>
  </si>
  <si>
    <t>БЕЗВОЗМЕЗДНЫЕ ПОСТУПЛЕНИЯ</t>
  </si>
  <si>
    <t>БЕЗВОЗМЕЗДНЫЕ ПОСТУПЛЕНИЯ ОТ ДРУГИХ БЮДЖЕТОВ БЮДЖЕТНОЙ СИСТЕМЫ РОССИЙСКОЙ ФЕДЕРАЦИИ</t>
  </si>
  <si>
    <t>Дотации бюджетам субъектов Российской Федерации и муниципальных образований</t>
  </si>
  <si>
    <t>Субсидии бюджетам субъектов Российской Федерации и муниципальных образований</t>
  </si>
  <si>
    <t>Субвенции бюджетам субъектов Российской Федерации и муниципальных образований</t>
  </si>
  <si>
    <t>Иные межбюджетные трансферты</t>
  </si>
  <si>
    <t>ПРОЧИЕ БЕЗВОЗМЕЗДНЫЕ ПОСТУПЛЕНИЯ</t>
  </si>
  <si>
    <t>ДОХОДЫ БЮДЖЕТОВ БЮДЖЕТНОЙ СИСТЕМЫ РФ ОТ ВОЗВРАТА ОСТАТКОВ СУБСИДИЙ И СУБВЕНЦИЙ ПРОШЛЫХ ЛЕТ</t>
  </si>
  <si>
    <t>ВОЗВРАТ ОСТАТКОВ СУБСИДИЙ И СУБВЕНЦИЙ ПРОШЛЫХ ЛЕТ</t>
  </si>
  <si>
    <t>Д О Х О Д Ы - всего</t>
  </si>
  <si>
    <t>ОБЩЕГОСУДАРСТВЕННЫЕ ВОПРОСЫ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</si>
  <si>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</si>
  <si>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</si>
  <si>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Судебная система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</si>
  <si>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</si>
  <si>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Обеспечение проведения выборов и референдумов</t>
  </si>
  <si>
    <t>Резервные фонды</t>
  </si>
  <si>
    <t>Другие общегосударственные вопросы</t>
  </si>
  <si>
    <t>НАЦИОНАЛЬНАЯ ОБОРОНА</t>
  </si>
  <si>
    <t>Мобилизационная и вневойсковая подготовка</t>
  </si>
  <si>
    <t>НАЦИОНАЛЬНАЯ БЕЗОПАСНОСТЬ И ПРАВООХРАНИТЕЛЬНАЯ ДЕЯТЕЛЬНОСТЬ</t>
  </si>
  <si>
    <t>НАЦИОНАЛЬНАЯ ЭКОНОМИКА</t>
  </si>
  <si>
    <t>Сельское хозяйство и рыболовство</t>
  </si>
  <si>
    <t>Транспорт</t>
  </si>
  <si>
    <t>Дорожное хозяйство (дорожные фонды)</t>
  </si>
  <si>
    <t>Другие вопросы в области национальной экономики</t>
  </si>
  <si>
    <t>ЖИЛИЩНО-КОММУНАЛЬНОЕ ХОЗЯЙСТВО</t>
  </si>
  <si>
    <t>Жилищное хозяйство</t>
  </si>
  <si>
    <t>Коммунальное хозяйство</t>
  </si>
  <si>
    <t>Благоустройство</t>
  </si>
  <si>
    <t>Другие вопросы в области жилищно-коммунального хозяйства</t>
  </si>
  <si>
    <t>ОБРАЗОВАНИЕ</t>
  </si>
  <si>
    <t>Дошкольное образование</t>
  </si>
  <si>
    <t>Общее образование</t>
  </si>
  <si>
    <t>Дополнительное образование детей</t>
  </si>
  <si>
    <t>Молодежная политика</t>
  </si>
  <si>
    <t>Другие вопросы в области образования</t>
  </si>
  <si>
    <t>КУЛЬТУРА, КИНЕМАТОГРАФИЯ</t>
  </si>
  <si>
    <t>Культура</t>
  </si>
  <si>
    <t>СОЦИАЛЬНАЯ ПОЛИТИКА</t>
  </si>
  <si>
    <t>Пенсионное обеспечение</t>
  </si>
  <si>
    <t>Социальное обеспечение населения</t>
  </si>
  <si>
    <t>Охрана семьи и детства</t>
  </si>
  <si>
    <t>Другие вопросы в области социальной политики</t>
  </si>
  <si>
    <t>ФИЗИЧЕСКАЯ КУЛЬТУРА И СПОРТ</t>
  </si>
  <si>
    <t>Массовый спорт</t>
  </si>
  <si>
    <t>ОБСЛУЖИВАНИЕ ГОСУДАРСТВЕННОГО И МУНИЦИПАЛЬНОГО ДОЛГА</t>
  </si>
  <si>
    <t>Государственные (муниципальные) ценные бумаги, номинальная стоимость которых указана в валюте Российской Федерации</t>
  </si>
  <si>
    <t>Кредиты кредитных организаций в валюте Российской Федерации</t>
  </si>
  <si>
    <t>Бюджетные кредиты от других бюджетов бюджетной системы Российской Федерации</t>
  </si>
  <si>
    <t>Иные источники внутреннего финансирования дефицитов бюджетов</t>
  </si>
  <si>
    <t>Изменение остатков средств на счетах по учету средств бюджета</t>
  </si>
  <si>
    <t>ИСТОЧНИКИ ФИНАНСИРОВАНИЯ ДЕФИЦИТА БЮДЖЕТА - всего</t>
  </si>
  <si>
    <t>тыс.руб.</t>
  </si>
  <si>
    <t>Единый налог на вмененный доход</t>
  </si>
  <si>
    <t>Патент</t>
  </si>
  <si>
    <t>Налог на имущество физических лиц</t>
  </si>
  <si>
    <t>Земельный налог с организаций</t>
  </si>
  <si>
    <t>Земельный налог с физических лиц</t>
  </si>
  <si>
    <t>ДОХОДЫ ОТ ИСПОЛЬЗОВАНИЯ ИМУЩЕСТВА, НАХОДЯЩЕГОСЯ В МУНИЦИПАЛЬНОЙ СОБСТВЕННОСТИ</t>
  </si>
  <si>
    <t>Доходы от аренды за земельные участки</t>
  </si>
  <si>
    <t>Доходы от сдачи в аренду имущества</t>
  </si>
  <si>
    <t>Платежи от муниципальных унитарных предприятий</t>
  </si>
  <si>
    <t>Прочие доходы от использования имущества</t>
  </si>
  <si>
    <t>БЕЗВОЗМЕЗДНЫЕ ПОСТУПЛЕНИЯ ОТ НЕГОСУДАРСТВЕННЫХ ОРГАНИЗАЦИЙ</t>
  </si>
  <si>
    <t>тыс. руб.</t>
  </si>
  <si>
    <t>Уд. Вес в общем объеме (по гр.2)</t>
  </si>
  <si>
    <t>Уд. Вес в общем объеме</t>
  </si>
  <si>
    <t>Процент исполнения (гр.6/4*100)</t>
  </si>
  <si>
    <t>Р А С Х О Д Ы -всего</t>
  </si>
  <si>
    <t>Другие вопросы в области культуры,кинематографии</t>
  </si>
  <si>
    <t>Обслуживание государственого внутреннего и муниципального долга</t>
  </si>
  <si>
    <t>Результат исполнения бюджета(ДЕФИЦИТ/ПРОФИЦИТ)</t>
  </si>
  <si>
    <t>1. Доходы консолидированного бюджета Кемского муниципального района</t>
  </si>
  <si>
    <t>2. Расходы консолидированного бюджета Кемского муниципального района</t>
  </si>
  <si>
    <t>3. Источники финансирования дефицита консолидированного бюджета Кемского муниципального района</t>
  </si>
  <si>
    <t>УСН</t>
  </si>
  <si>
    <t>в 7,17 раз</t>
  </si>
  <si>
    <t>в 2,45 раза</t>
  </si>
  <si>
    <t>ЗАДОЛЖЕННОСТЬ ПО ОТМЕНЕННЫМ НАЛОГАМ</t>
  </si>
  <si>
    <t>х</t>
  </si>
  <si>
    <t>Другие вопросы в области национальной безопасности и правоохранительной деятельности</t>
  </si>
  <si>
    <t>ОХРАНА ОКРУЖАЮЩЕЙ СРЕДЫ</t>
  </si>
  <si>
    <t>Сбор, удаление отходов и очистка сточных вод</t>
  </si>
  <si>
    <t>Спорт высших достижений</t>
  </si>
  <si>
    <t>МЕЖБЮДЖЕТНЫЕ ТРАНСФЕРТЫ ОБЩЕГО ХАРАКТЕРА БЮДЖЕТАМ БЮДЖЕТНОЙ СИСТЕМЫ РОССИЙСКОЙ ФЕДЕРАЦИИ</t>
  </si>
  <si>
    <t>Прочие межбюджетные трансферты общего характера</t>
  </si>
  <si>
    <t>СРЕДСТВА МАССОВОЙ ИНФОРМАЦИИ</t>
  </si>
  <si>
    <t>Периодическая печать и издательства</t>
  </si>
  <si>
    <t>Физическая культура</t>
  </si>
  <si>
    <t>Дотации на выравнивание бюджетной обеспеченности субъектов Российской Федерации и муниципальных образований</t>
  </si>
  <si>
    <t>Х</t>
  </si>
  <si>
    <t>Функционирование высшего должностного лица субъекта Российской Федерации и муниципального образования</t>
  </si>
  <si>
    <t>Другие вопросы в области физической культуры и спорта</t>
  </si>
  <si>
    <t>Туристический налог</t>
  </si>
  <si>
    <t>Защита населения и территории от чрезвычайных ситуаций природного и техногенного характера, пожарная безопасность</t>
  </si>
  <si>
    <t>БЕЗВОЗМЕЗДНЫЕ ПОСТУПЛЕНИЯ ОТ ГОСУДАРСТВЕННЫХ (МУНИЦИПАЛЬНЫХ) ОРГАНИЗАЦИЙ</t>
  </si>
  <si>
    <t>Информация об исполнении консолидированного бюджета Кемского муниципального района за год  2025 года</t>
  </si>
  <si>
    <t>Факт на 01.01.2025 (отчетный) год</t>
  </si>
  <si>
    <t>План на 2025 год по состоянию на 01.01.2026 (текущий) год</t>
  </si>
  <si>
    <t>Факт на 01.01.2026 (текущий) год</t>
  </si>
  <si>
    <t>Факт на 01.01.2025 отчетный год</t>
  </si>
  <si>
    <t>План на 2025 год по состоянию на 01.01.2026 (текущий )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</si>
</sst>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&quot;&quot;###,##0"/>
    <numFmt numFmtId="165" formatCode="#,##0\ _₽"/>
    <numFmt numFmtId="166" formatCode="#,###.0"/>
    <numFmt numFmtId="167" formatCode="#,##0.0"/>
    <numFmt numFmtId="168" formatCode="0.0"/>
  </numFmts>
  <fonts count="11" x14ac:knownFonts="1">
    <font>
      <sz val="10"/>
      <name val="Arial"/>
    </font>
    <font>
      <b/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165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165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wrapText="1"/>
    </xf>
    <xf numFmtId="165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165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Fill="1"/>
    <xf numFmtId="0" fontId="6" fillId="0" borderId="0" xfId="0" applyFont="1" applyFill="1" applyAlignment="1">
      <alignment horizontal="center" wrapText="1"/>
    </xf>
    <xf numFmtId="0" fontId="8" fillId="0" borderId="2" xfId="0" applyFont="1" applyFill="1" applyBorder="1" applyAlignment="1">
      <alignment horizontal="center" vertical="center" wrapText="1"/>
    </xf>
    <xf numFmtId="167" fontId="7" fillId="0" borderId="2" xfId="0" applyNumberFormat="1" applyFont="1" applyFill="1" applyBorder="1" applyAlignment="1">
      <alignment horizontal="center" vertical="center"/>
    </xf>
    <xf numFmtId="168" fontId="7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168" fontId="4" fillId="0" borderId="1" xfId="0" applyNumberFormat="1" applyFont="1" applyBorder="1" applyAlignment="1">
      <alignment horizontal="center" vertical="center" wrapText="1"/>
    </xf>
    <xf numFmtId="167" fontId="4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 applyAlignment="1">
      <alignment horizontal="center" vertical="center" wrapText="1"/>
    </xf>
    <xf numFmtId="167" fontId="2" fillId="2" borderId="1" xfId="0" applyNumberFormat="1" applyFont="1" applyFill="1" applyBorder="1" applyAlignment="1">
      <alignment horizontal="center" vertical="center" wrapText="1"/>
    </xf>
    <xf numFmtId="168" fontId="2" fillId="2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/>
    </xf>
    <xf numFmtId="3" fontId="7" fillId="0" borderId="5" xfId="0" applyNumberFormat="1" applyFont="1" applyFill="1" applyBorder="1" applyAlignment="1">
      <alignment horizontal="center" vertical="center"/>
    </xf>
    <xf numFmtId="167" fontId="7" fillId="0" borderId="5" xfId="0" applyNumberFormat="1" applyFont="1" applyFill="1" applyBorder="1" applyAlignment="1">
      <alignment horizontal="center" vertical="center"/>
    </xf>
    <xf numFmtId="168" fontId="7" fillId="0" borderId="5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vertical="center" wrapText="1"/>
    </xf>
    <xf numFmtId="3" fontId="8" fillId="2" borderId="7" xfId="0" applyNumberFormat="1" applyFont="1" applyFill="1" applyBorder="1" applyAlignment="1">
      <alignment horizontal="center" vertical="center"/>
    </xf>
    <xf numFmtId="167" fontId="8" fillId="2" borderId="7" xfId="0" applyNumberFormat="1" applyFont="1" applyFill="1" applyBorder="1" applyAlignment="1">
      <alignment horizontal="center" vertical="center"/>
    </xf>
    <xf numFmtId="168" fontId="8" fillId="2" borderId="7" xfId="0" applyNumberFormat="1" applyFont="1" applyFill="1" applyBorder="1" applyAlignment="1">
      <alignment horizontal="center" vertical="center"/>
    </xf>
    <xf numFmtId="168" fontId="8" fillId="2" borderId="8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5" fillId="2" borderId="0" xfId="0" applyFont="1" applyFill="1"/>
    <xf numFmtId="0" fontId="0" fillId="3" borderId="0" xfId="0" applyFill="1"/>
    <xf numFmtId="0" fontId="2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7" fontId="4" fillId="3" borderId="1" xfId="0" applyNumberFormat="1" applyFont="1" applyFill="1" applyBorder="1" applyAlignment="1">
      <alignment horizontal="center" vertical="center" wrapText="1"/>
    </xf>
    <xf numFmtId="168" fontId="4" fillId="3" borderId="1" xfId="0" applyNumberFormat="1" applyFont="1" applyFill="1" applyBorder="1" applyAlignment="1">
      <alignment horizontal="center" vertical="center" wrapText="1"/>
    </xf>
    <xf numFmtId="166" fontId="6" fillId="3" borderId="0" xfId="0" applyNumberFormat="1" applyFont="1" applyFill="1" applyAlignment="1">
      <alignment horizontal="center" wrapText="1"/>
    </xf>
    <xf numFmtId="166" fontId="8" fillId="3" borderId="2" xfId="0" applyNumberFormat="1" applyFont="1" applyFill="1" applyBorder="1" applyAlignment="1">
      <alignment horizontal="center" vertical="center" wrapText="1"/>
    </xf>
    <xf numFmtId="3" fontId="7" fillId="3" borderId="4" xfId="0" applyNumberFormat="1" applyFont="1" applyFill="1" applyBorder="1" applyAlignment="1">
      <alignment horizontal="center"/>
    </xf>
    <xf numFmtId="166" fontId="0" fillId="3" borderId="0" xfId="0" applyNumberFormat="1" applyFill="1"/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0" fontId="8" fillId="3" borderId="2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/>
    </xf>
    <xf numFmtId="3" fontId="3" fillId="0" borderId="2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/>
    </xf>
    <xf numFmtId="3" fontId="3" fillId="0" borderId="5" xfId="0" applyNumberFormat="1" applyFont="1" applyFill="1" applyBorder="1" applyAlignment="1">
      <alignment horizontal="center" vertical="center"/>
    </xf>
    <xf numFmtId="167" fontId="3" fillId="0" borderId="5" xfId="0" applyNumberFormat="1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167" fontId="3" fillId="0" borderId="2" xfId="0" applyNumberFormat="1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65" fontId="7" fillId="0" borderId="3" xfId="0" applyNumberFormat="1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top" wrapText="1"/>
    </xf>
    <xf numFmtId="0" fontId="9" fillId="0" borderId="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0" fillId="0" borderId="1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3" fillId="0" borderId="0" xfId="0" applyFont="1"/>
    <xf numFmtId="0" fontId="1" fillId="3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workbookViewId="0">
      <selection activeCell="E9" sqref="E9"/>
    </sheetView>
  </sheetViews>
  <sheetFormatPr defaultRowHeight="12.75" x14ac:dyDescent="0.2"/>
  <cols>
    <col min="1" max="1" width="40.140625" customWidth="1"/>
    <col min="2" max="3" width="17.5703125" customWidth="1"/>
    <col min="4" max="4" width="17.5703125" style="15" customWidth="1"/>
    <col min="5" max="5" width="17.5703125" customWidth="1"/>
    <col min="6" max="6" width="17.5703125" style="15" customWidth="1"/>
    <col min="7" max="9" width="17.5703125" customWidth="1"/>
    <col min="10" max="10" width="13.28515625" customWidth="1"/>
    <col min="11" max="11" width="11.42578125" customWidth="1"/>
  </cols>
  <sheetData>
    <row r="1" spans="1:9" s="1" customFormat="1" ht="15" x14ac:dyDescent="0.25">
      <c r="A1" s="79" t="s">
        <v>128</v>
      </c>
      <c r="B1" s="80"/>
      <c r="C1" s="80"/>
      <c r="D1" s="80"/>
      <c r="E1" s="80"/>
      <c r="F1" s="80"/>
      <c r="G1" s="80"/>
      <c r="H1" s="80"/>
      <c r="I1" s="80"/>
    </row>
    <row r="2" spans="1:9" s="1" customFormat="1" x14ac:dyDescent="0.2">
      <c r="D2" s="15"/>
      <c r="F2" s="15"/>
    </row>
    <row r="3" spans="1:9" ht="14.25" x14ac:dyDescent="0.2">
      <c r="A3" s="78" t="s">
        <v>104</v>
      </c>
      <c r="B3" s="78"/>
      <c r="C3" s="78"/>
      <c r="D3" s="78"/>
      <c r="E3" s="78"/>
      <c r="F3" s="78"/>
      <c r="G3" s="78"/>
      <c r="H3" s="78"/>
      <c r="I3" s="78"/>
    </row>
    <row r="4" spans="1:9" ht="15" x14ac:dyDescent="0.25">
      <c r="I4" s="3" t="s">
        <v>84</v>
      </c>
    </row>
    <row r="5" spans="1:9" ht="71.25" x14ac:dyDescent="0.2">
      <c r="A5" s="4" t="s">
        <v>0</v>
      </c>
      <c r="B5" s="41" t="s">
        <v>129</v>
      </c>
      <c r="C5" s="4" t="s">
        <v>1</v>
      </c>
      <c r="D5" s="24" t="s">
        <v>130</v>
      </c>
      <c r="E5" s="4" t="s">
        <v>2</v>
      </c>
      <c r="F5" s="24" t="s">
        <v>131</v>
      </c>
      <c r="G5" s="4" t="s">
        <v>2</v>
      </c>
      <c r="H5" s="4" t="s">
        <v>3</v>
      </c>
      <c r="I5" s="4" t="s">
        <v>4</v>
      </c>
    </row>
    <row r="6" spans="1:9" ht="15" x14ac:dyDescent="0.25">
      <c r="A6" s="5" t="s">
        <v>5</v>
      </c>
      <c r="B6" s="5" t="s">
        <v>6</v>
      </c>
      <c r="C6" s="5" t="s">
        <v>7</v>
      </c>
      <c r="D6" s="38" t="s">
        <v>8</v>
      </c>
      <c r="E6" s="5" t="s">
        <v>9</v>
      </c>
      <c r="F6" s="38" t="s">
        <v>10</v>
      </c>
      <c r="G6" s="5" t="s">
        <v>11</v>
      </c>
      <c r="H6" s="5" t="s">
        <v>12</v>
      </c>
      <c r="I6" s="5" t="s">
        <v>13</v>
      </c>
    </row>
    <row r="7" spans="1:9" s="39" customFormat="1" ht="14.25" x14ac:dyDescent="0.2">
      <c r="A7" s="25" t="s">
        <v>40</v>
      </c>
      <c r="B7" s="26">
        <f>B8+B36</f>
        <v>959102.01</v>
      </c>
      <c r="C7" s="26">
        <f>C8+C36</f>
        <v>100</v>
      </c>
      <c r="D7" s="26">
        <f>D8+D36</f>
        <v>1393795.24</v>
      </c>
      <c r="E7" s="26">
        <f>E8+E36</f>
        <v>100</v>
      </c>
      <c r="F7" s="26">
        <f>F8+F36+F43</f>
        <v>1444679.54</v>
      </c>
      <c r="G7" s="26">
        <f>G8+G36</f>
        <v>99.986239162769607</v>
      </c>
      <c r="H7" s="27">
        <f>F7/B7*100-100</f>
        <v>50.628350784083977</v>
      </c>
      <c r="I7" s="28">
        <f>F7/D7*100</f>
        <v>103.65077297867656</v>
      </c>
    </row>
    <row r="8" spans="1:9" ht="30" x14ac:dyDescent="0.25">
      <c r="A8" s="77" t="s">
        <v>14</v>
      </c>
      <c r="B8" s="66">
        <f>B9+B11+B14+B19+B23+B25+B30+B32+B33+B34+B35+B24</f>
        <v>503542.61</v>
      </c>
      <c r="C8" s="42">
        <f>B8*100/B7</f>
        <v>52.501465407209395</v>
      </c>
      <c r="D8" s="59">
        <f>D9+D11+D14+D19+D23+D25+D30+D32+D33+D34+D35</f>
        <v>641554.79999999993</v>
      </c>
      <c r="E8" s="60">
        <f>D8*100/D7</f>
        <v>46.029343592822137</v>
      </c>
      <c r="F8" s="59">
        <f>F9+F11+F14+F19+F23+F25+F30+F32+F33+F34+F35</f>
        <v>698394</v>
      </c>
      <c r="G8" s="14">
        <f>F8*100/F7</f>
        <v>48.342485697554764</v>
      </c>
      <c r="H8" s="22">
        <f>F8/B8*100-100</f>
        <v>38.696107564760013</v>
      </c>
      <c r="I8" s="21">
        <f>F8/D8*100</f>
        <v>108.85960170510766</v>
      </c>
    </row>
    <row r="9" spans="1:9" s="40" customFormat="1" ht="15" x14ac:dyDescent="0.25">
      <c r="A9" s="71" t="s">
        <v>15</v>
      </c>
      <c r="B9" s="66">
        <f>SUM(B10)</f>
        <v>379840.2</v>
      </c>
      <c r="C9" s="42">
        <f>B9*100/B7</f>
        <v>39.603733079445846</v>
      </c>
      <c r="D9" s="60">
        <f>SUM(D10)</f>
        <v>472124.5</v>
      </c>
      <c r="E9" s="60">
        <f>D9*100/D7</f>
        <v>33.873304087334951</v>
      </c>
      <c r="F9" s="60">
        <f>SUM(F10)</f>
        <v>527843.5</v>
      </c>
      <c r="G9" s="42">
        <f>F9*100/F7</f>
        <v>36.53706482200198</v>
      </c>
      <c r="H9" s="43">
        <f>F9/B9*100-100</f>
        <v>38.964622491247638</v>
      </c>
      <c r="I9" s="44">
        <f>F9/D9*100</f>
        <v>111.8017599171405</v>
      </c>
    </row>
    <row r="10" spans="1:9" s="40" customFormat="1" ht="15" x14ac:dyDescent="0.25">
      <c r="A10" s="71" t="s">
        <v>16</v>
      </c>
      <c r="B10" s="66">
        <v>379840.2</v>
      </c>
      <c r="C10" s="42">
        <f>B10*100/B7</f>
        <v>39.603733079445846</v>
      </c>
      <c r="D10" s="60">
        <v>472124.5</v>
      </c>
      <c r="E10" s="60">
        <f>D10*100/D7</f>
        <v>33.873304087334951</v>
      </c>
      <c r="F10" s="60">
        <v>527843.5</v>
      </c>
      <c r="G10" s="42">
        <f>F10*100/F7</f>
        <v>36.53706482200198</v>
      </c>
      <c r="H10" s="43">
        <f>F10/B10*100-100</f>
        <v>38.964622491247638</v>
      </c>
      <c r="I10" s="44">
        <f>F10/D10*100</f>
        <v>111.8017599171405</v>
      </c>
    </row>
    <row r="11" spans="1:9" s="40" customFormat="1" ht="60" x14ac:dyDescent="0.25">
      <c r="A11" s="71" t="s">
        <v>17</v>
      </c>
      <c r="B11" s="66">
        <f>SUM(B12)</f>
        <v>7945.7</v>
      </c>
      <c r="C11" s="42">
        <f>B11*100/B7</f>
        <v>0.82845202253303585</v>
      </c>
      <c r="D11" s="60">
        <f>SUM(D12:D13)</f>
        <v>9194.4</v>
      </c>
      <c r="E11" s="60">
        <f>D11*100/D7</f>
        <v>0.65966648013520268</v>
      </c>
      <c r="F11" s="60">
        <f>SUM(F12:F13)</f>
        <v>8971.7999999999993</v>
      </c>
      <c r="G11" s="42">
        <f>F11*100/F7</f>
        <v>0.62102353854890191</v>
      </c>
      <c r="H11" s="43">
        <f t="shared" ref="H11:H18" si="0">F11/B11*100-100</f>
        <v>12.913903117409404</v>
      </c>
      <c r="I11" s="44">
        <f>F11/D11*100</f>
        <v>97.57896110676063</v>
      </c>
    </row>
    <row r="12" spans="1:9" s="40" customFormat="1" ht="30" x14ac:dyDescent="0.25">
      <c r="A12" s="71" t="s">
        <v>18</v>
      </c>
      <c r="B12" s="66">
        <v>7945.7</v>
      </c>
      <c r="C12" s="42">
        <f>B12*100/B7</f>
        <v>0.82845202253303585</v>
      </c>
      <c r="D12" s="60">
        <v>8337.6</v>
      </c>
      <c r="E12" s="60">
        <f>D12*100/D7</f>
        <v>0.59819403601923626</v>
      </c>
      <c r="F12" s="60">
        <v>8046</v>
      </c>
      <c r="G12" s="42">
        <f>F12*100/F7</f>
        <v>0.55694012251325986</v>
      </c>
      <c r="H12" s="43">
        <f t="shared" si="0"/>
        <v>1.262317983311732</v>
      </c>
      <c r="I12" s="44">
        <f t="shared" ref="I12:I13" si="1">F12/D12*100</f>
        <v>96.502590673575128</v>
      </c>
    </row>
    <row r="13" spans="1:9" s="40" customFormat="1" ht="15" x14ac:dyDescent="0.25">
      <c r="A13" s="71" t="s">
        <v>125</v>
      </c>
      <c r="B13" s="66">
        <v>0</v>
      </c>
      <c r="C13" s="42">
        <f>B13*100/B7</f>
        <v>0</v>
      </c>
      <c r="D13" s="60">
        <v>856.8</v>
      </c>
      <c r="E13" s="60">
        <f>D13*100/D7</f>
        <v>6.1472444115966418E-2</v>
      </c>
      <c r="F13" s="60">
        <v>925.8</v>
      </c>
      <c r="G13" s="42">
        <f>F13*100/F7</f>
        <v>6.4083416035642063E-2</v>
      </c>
      <c r="H13" s="43" t="e">
        <f t="shared" si="0"/>
        <v>#DIV/0!</v>
      </c>
      <c r="I13" s="44">
        <f t="shared" si="1"/>
        <v>108.0532212885154</v>
      </c>
    </row>
    <row r="14" spans="1:9" s="40" customFormat="1" ht="15" x14ac:dyDescent="0.25">
      <c r="A14" s="71" t="s">
        <v>20</v>
      </c>
      <c r="B14" s="66">
        <f>B16+B17+B18+B15</f>
        <v>62801.9</v>
      </c>
      <c r="C14" s="42">
        <f>B14*100/B7</f>
        <v>6.5479896137429634</v>
      </c>
      <c r="D14" s="60">
        <f>D15+D16+D17+D18</f>
        <v>107778</v>
      </c>
      <c r="E14" s="60">
        <f>D14*100/D7</f>
        <v>7.7326996754559154</v>
      </c>
      <c r="F14" s="60">
        <f>F15+F16+F17+F18</f>
        <v>108369.09999999999</v>
      </c>
      <c r="G14" s="42">
        <f>F14*100/F7</f>
        <v>7.501255261080253</v>
      </c>
      <c r="H14" s="43">
        <f t="shared" si="0"/>
        <v>72.557040471705449</v>
      </c>
      <c r="I14" s="44">
        <f t="shared" ref="I14:I35" si="2">F14/D14*100</f>
        <v>100.54844216816048</v>
      </c>
    </row>
    <row r="15" spans="1:9" s="40" customFormat="1" ht="15" x14ac:dyDescent="0.25">
      <c r="A15" s="71" t="s">
        <v>107</v>
      </c>
      <c r="B15" s="66">
        <v>1837.5</v>
      </c>
      <c r="C15" s="42"/>
      <c r="D15" s="60">
        <v>1868</v>
      </c>
      <c r="E15" s="60">
        <f>D15*100/D8</f>
        <v>0.29116764460339167</v>
      </c>
      <c r="F15" s="60">
        <v>1770.5</v>
      </c>
      <c r="G15" s="42">
        <f>F15*100/F8</f>
        <v>0.25351019625025417</v>
      </c>
      <c r="H15" s="43"/>
      <c r="I15" s="44">
        <f t="shared" si="2"/>
        <v>94.780513918629552</v>
      </c>
    </row>
    <row r="16" spans="1:9" s="40" customFormat="1" ht="15" x14ac:dyDescent="0.25">
      <c r="A16" s="71" t="s">
        <v>85</v>
      </c>
      <c r="B16" s="66">
        <v>6.9</v>
      </c>
      <c r="C16" s="42">
        <f>B16*100/B7</f>
        <v>7.1942295272637365E-4</v>
      </c>
      <c r="D16" s="60">
        <v>20</v>
      </c>
      <c r="E16" s="60">
        <f>D16*100/D7</f>
        <v>1.434931001773259E-3</v>
      </c>
      <c r="F16" s="60">
        <v>21</v>
      </c>
      <c r="G16" s="42">
        <f>F16*100/F7</f>
        <v>1.4536095665894182E-3</v>
      </c>
      <c r="H16" s="43">
        <f t="shared" si="0"/>
        <v>204.3478260869565</v>
      </c>
      <c r="I16" s="44"/>
    </row>
    <row r="17" spans="1:9" s="40" customFormat="1" ht="15" x14ac:dyDescent="0.25">
      <c r="A17" s="71" t="s">
        <v>21</v>
      </c>
      <c r="B17" s="66">
        <v>59838.2</v>
      </c>
      <c r="C17" s="42">
        <f>B17*100/B7</f>
        <v>6.2389818159175787</v>
      </c>
      <c r="D17" s="60">
        <v>104740</v>
      </c>
      <c r="E17" s="60">
        <f>D17*100/D7</f>
        <v>7.5147336562865572</v>
      </c>
      <c r="F17" s="60">
        <v>104811.7</v>
      </c>
      <c r="G17" s="42">
        <f>F17*100/F7</f>
        <v>7.2550138005000058</v>
      </c>
      <c r="H17" s="43">
        <f t="shared" si="0"/>
        <v>75.158510784081074</v>
      </c>
      <c r="I17" s="44">
        <f t="shared" si="2"/>
        <v>100.0684552224556</v>
      </c>
    </row>
    <row r="18" spans="1:9" s="40" customFormat="1" ht="15" x14ac:dyDescent="0.25">
      <c r="A18" s="71" t="s">
        <v>86</v>
      </c>
      <c r="B18" s="66">
        <v>1119.3</v>
      </c>
      <c r="C18" s="42">
        <f>B18*100/B7</f>
        <v>0.11670291463574349</v>
      </c>
      <c r="D18" s="60">
        <v>1150</v>
      </c>
      <c r="E18" s="60">
        <v>0</v>
      </c>
      <c r="F18" s="60">
        <v>1765.9</v>
      </c>
      <c r="G18" s="42">
        <v>0</v>
      </c>
      <c r="H18" s="43">
        <f t="shared" si="0"/>
        <v>57.768248012150451</v>
      </c>
      <c r="I18" s="44">
        <f t="shared" si="2"/>
        <v>153.55652173913043</v>
      </c>
    </row>
    <row r="19" spans="1:9" s="40" customFormat="1" ht="14.25" customHeight="1" x14ac:dyDescent="0.25">
      <c r="A19" s="71" t="s">
        <v>23</v>
      </c>
      <c r="B19" s="60">
        <f>SUM(B20:B22)</f>
        <v>13995.8</v>
      </c>
      <c r="C19" s="42">
        <f>B19*100/B7</f>
        <v>1.4592608350388088</v>
      </c>
      <c r="D19" s="60">
        <f>SUM(D20:D22)</f>
        <v>10228</v>
      </c>
      <c r="E19" s="60">
        <f>D19*100/D7</f>
        <v>0.73382371430684468</v>
      </c>
      <c r="F19" s="60">
        <f>F20+F21+F22</f>
        <v>11312.2</v>
      </c>
      <c r="G19" s="42">
        <f>F19*100/F7</f>
        <v>0.78302486377013403</v>
      </c>
      <c r="H19" s="43">
        <f>F19/B19*100-100</f>
        <v>-19.174323725689121</v>
      </c>
      <c r="I19" s="44">
        <f t="shared" si="2"/>
        <v>110.60031286664061</v>
      </c>
    </row>
    <row r="20" spans="1:9" s="40" customFormat="1" ht="15" x14ac:dyDescent="0.25">
      <c r="A20" s="71" t="s">
        <v>87</v>
      </c>
      <c r="B20" s="66">
        <v>5900.1</v>
      </c>
      <c r="C20" s="42">
        <f>B20*100/B7</f>
        <v>0.61516918309867785</v>
      </c>
      <c r="D20" s="60">
        <v>4698</v>
      </c>
      <c r="E20" s="60">
        <f>D20*100/D7</f>
        <v>0.33706529231653853</v>
      </c>
      <c r="F20" s="60">
        <v>5577.7</v>
      </c>
      <c r="G20" s="42">
        <f>F20*100/F7</f>
        <v>0.38608562283646652</v>
      </c>
      <c r="H20" s="43">
        <f t="shared" ref="H20:H24" si="3">F20/B20*100-100</f>
        <v>-5.4643141641667228</v>
      </c>
      <c r="I20" s="44">
        <f t="shared" si="2"/>
        <v>118.72498935717326</v>
      </c>
    </row>
    <row r="21" spans="1:9" s="40" customFormat="1" ht="15" x14ac:dyDescent="0.25">
      <c r="A21" s="71" t="s">
        <v>88</v>
      </c>
      <c r="B21" s="66">
        <v>7244.7</v>
      </c>
      <c r="C21" s="42">
        <f>B21*100/B7</f>
        <v>0.7553628211038782</v>
      </c>
      <c r="D21" s="60">
        <v>4850</v>
      </c>
      <c r="E21" s="60">
        <f>D21*100/D7</f>
        <v>0.3479707679300153</v>
      </c>
      <c r="F21" s="60">
        <v>4925.3</v>
      </c>
      <c r="G21" s="42">
        <f>F21*100/F7</f>
        <v>0.34092681896775529</v>
      </c>
      <c r="H21" s="43">
        <f t="shared" si="3"/>
        <v>-32.015128300688772</v>
      </c>
      <c r="I21" s="44">
        <f t="shared" si="2"/>
        <v>101.55257731958763</v>
      </c>
    </row>
    <row r="22" spans="1:9" s="40" customFormat="1" ht="15" x14ac:dyDescent="0.25">
      <c r="A22" s="71" t="s">
        <v>89</v>
      </c>
      <c r="B22" s="66">
        <v>851</v>
      </c>
      <c r="C22" s="42">
        <f>B22*100/B7</f>
        <v>8.8728830836252756E-2</v>
      </c>
      <c r="D22" s="60">
        <v>680</v>
      </c>
      <c r="E22" s="60">
        <f>D22*100/D7</f>
        <v>4.8787654060290807E-2</v>
      </c>
      <c r="F22" s="60">
        <v>809.2</v>
      </c>
      <c r="G22" s="42">
        <f>F22*100/F7</f>
        <v>5.6012421965912246E-2</v>
      </c>
      <c r="H22" s="43">
        <f t="shared" si="3"/>
        <v>-4.911868390129257</v>
      </c>
      <c r="I22" s="44">
        <f t="shared" si="2"/>
        <v>119.00000000000001</v>
      </c>
    </row>
    <row r="23" spans="1:9" s="40" customFormat="1" ht="15" x14ac:dyDescent="0.25">
      <c r="A23" s="71" t="s">
        <v>24</v>
      </c>
      <c r="B23" s="66">
        <v>4647</v>
      </c>
      <c r="C23" s="42">
        <f>B23*100/B7</f>
        <v>0.48451571903180557</v>
      </c>
      <c r="D23" s="60">
        <v>7600</v>
      </c>
      <c r="E23" s="60">
        <f>D23*100/D7</f>
        <v>0.54527378067383847</v>
      </c>
      <c r="F23" s="60">
        <v>8138.9</v>
      </c>
      <c r="G23" s="42">
        <f>F23*100/F7</f>
        <v>0.56337061435783886</v>
      </c>
      <c r="H23" s="43">
        <f t="shared" si="3"/>
        <v>75.143103077254125</v>
      </c>
      <c r="I23" s="44">
        <f t="shared" si="2"/>
        <v>107.0907894736842</v>
      </c>
    </row>
    <row r="24" spans="1:9" s="40" customFormat="1" ht="30" x14ac:dyDescent="0.25">
      <c r="A24" s="71" t="s">
        <v>110</v>
      </c>
      <c r="B24" s="66">
        <v>-0.09</v>
      </c>
      <c r="C24" s="42">
        <f>B24*100/B8</f>
        <v>-1.7873363288957812E-5</v>
      </c>
      <c r="D24" s="60">
        <v>0.1</v>
      </c>
      <c r="E24" s="60">
        <f>D24*100/D8</f>
        <v>1.5587133008746878E-5</v>
      </c>
      <c r="F24" s="60">
        <v>0.1</v>
      </c>
      <c r="G24" s="42">
        <f>F24*100/F8</f>
        <v>1.4318565165221923E-5</v>
      </c>
      <c r="H24" s="43">
        <f t="shared" si="3"/>
        <v>-211.11111111111111</v>
      </c>
      <c r="I24" s="44">
        <f t="shared" si="2"/>
        <v>100</v>
      </c>
    </row>
    <row r="25" spans="1:9" s="40" customFormat="1" ht="60" x14ac:dyDescent="0.25">
      <c r="A25" s="71" t="s">
        <v>90</v>
      </c>
      <c r="B25" s="60">
        <f>SUM(B26:B29)</f>
        <v>13990.6</v>
      </c>
      <c r="C25" s="42">
        <f>B25*100/B7</f>
        <v>1.4587186612193628</v>
      </c>
      <c r="D25" s="60">
        <f>D26+D27+D28+D29</f>
        <v>13728.8</v>
      </c>
      <c r="E25" s="60">
        <f>D25*100/D7</f>
        <v>0.98499403685723597</v>
      </c>
      <c r="F25" s="60">
        <f>SUM(F26:F29)</f>
        <v>13420</v>
      </c>
      <c r="G25" s="42">
        <f>F25*100/F7</f>
        <v>0.92892573255380906</v>
      </c>
      <c r="H25" s="43">
        <f>F25/B25*100-100</f>
        <v>-4.0784526753677426</v>
      </c>
      <c r="I25" s="44">
        <f t="shared" si="2"/>
        <v>97.750713827865511</v>
      </c>
    </row>
    <row r="26" spans="1:9" s="40" customFormat="1" ht="15" x14ac:dyDescent="0.25">
      <c r="A26" s="71" t="s">
        <v>91</v>
      </c>
      <c r="B26" s="60">
        <v>3824.7</v>
      </c>
      <c r="C26" s="42">
        <f>B26*100/B7</f>
        <v>0.39877927062211038</v>
      </c>
      <c r="D26" s="60">
        <v>3557</v>
      </c>
      <c r="E26" s="60">
        <f>D26*100/D7</f>
        <v>0.2552024786653741</v>
      </c>
      <c r="F26" s="60">
        <v>3503.8</v>
      </c>
      <c r="G26" s="42">
        <f>F26*100/F7</f>
        <v>0.24253129521028588</v>
      </c>
      <c r="H26" s="43">
        <f>F26/B26*100-100</f>
        <v>-8.3902005386043328</v>
      </c>
      <c r="I26" s="44">
        <f t="shared" si="2"/>
        <v>98.504357604723097</v>
      </c>
    </row>
    <row r="27" spans="1:9" s="40" customFormat="1" ht="15" x14ac:dyDescent="0.25">
      <c r="A27" s="71" t="s">
        <v>92</v>
      </c>
      <c r="B27" s="60">
        <v>1483.3</v>
      </c>
      <c r="C27" s="42">
        <f>B27*100/B7</f>
        <v>0.15465508199696087</v>
      </c>
      <c r="D27" s="60">
        <v>1985</v>
      </c>
      <c r="E27" s="60">
        <f>D27*100/D7</f>
        <v>0.14241690192599596</v>
      </c>
      <c r="F27" s="60">
        <v>1995.8</v>
      </c>
      <c r="G27" s="42">
        <f>F27*100/F7</f>
        <v>0.13814828442853147</v>
      </c>
      <c r="H27" s="43">
        <f>F27/B27*100-100</f>
        <v>34.551338232319836</v>
      </c>
      <c r="I27" s="44">
        <f t="shared" si="2"/>
        <v>100.54408060453399</v>
      </c>
    </row>
    <row r="28" spans="1:9" s="40" customFormat="1" ht="30" x14ac:dyDescent="0.25">
      <c r="A28" s="71" t="s">
        <v>93</v>
      </c>
      <c r="B28" s="60">
        <v>1888</v>
      </c>
      <c r="C28" s="42">
        <v>0</v>
      </c>
      <c r="D28" s="60">
        <v>1792.3</v>
      </c>
      <c r="E28" s="60">
        <v>0</v>
      </c>
      <c r="F28" s="60">
        <v>1672.9</v>
      </c>
      <c r="G28" s="42">
        <v>0</v>
      </c>
      <c r="H28" s="42" t="s">
        <v>108</v>
      </c>
      <c r="I28" s="44">
        <f t="shared" si="2"/>
        <v>93.338168833342635</v>
      </c>
    </row>
    <row r="29" spans="1:9" s="40" customFormat="1" ht="30" x14ac:dyDescent="0.25">
      <c r="A29" s="71" t="s">
        <v>94</v>
      </c>
      <c r="B29" s="60">
        <v>6794.6</v>
      </c>
      <c r="C29" s="42">
        <f>B29*100/B7</f>
        <v>0.70843350646298819</v>
      </c>
      <c r="D29" s="60">
        <v>6394.5</v>
      </c>
      <c r="E29" s="60">
        <f>D29*100/D7</f>
        <v>0.45878331454195526</v>
      </c>
      <c r="F29" s="60">
        <v>6247.5</v>
      </c>
      <c r="G29" s="42">
        <f>F29*100/F7</f>
        <v>0.43244884606035189</v>
      </c>
      <c r="H29" s="43">
        <f t="shared" ref="H29:H33" si="4">F29/B29*100-100</f>
        <v>-8.0519824566567593</v>
      </c>
      <c r="I29" s="44">
        <f t="shared" si="2"/>
        <v>97.701149425287355</v>
      </c>
    </row>
    <row r="30" spans="1:9" s="40" customFormat="1" ht="30" x14ac:dyDescent="0.25">
      <c r="A30" s="71" t="s">
        <v>25</v>
      </c>
      <c r="B30" s="66">
        <f>SUM(B31)</f>
        <v>690.6</v>
      </c>
      <c r="C30" s="42">
        <f>B30*100/B7</f>
        <v>7.2004853790265749E-2</v>
      </c>
      <c r="D30" s="60">
        <f>SUM(D31)</f>
        <v>697.2</v>
      </c>
      <c r="E30" s="60">
        <f>D30*100/D7</f>
        <v>5.0021694721815807E-2</v>
      </c>
      <c r="F30" s="60">
        <f>SUM(F31)</f>
        <v>892.5</v>
      </c>
      <c r="G30" s="42">
        <f>F30*100/F7</f>
        <v>6.1778406580050273E-2</v>
      </c>
      <c r="H30" s="43">
        <f t="shared" si="4"/>
        <v>29.235447437011288</v>
      </c>
      <c r="I30" s="44">
        <f t="shared" si="2"/>
        <v>128.01204819277109</v>
      </c>
    </row>
    <row r="31" spans="1:9" s="40" customFormat="1" ht="30" x14ac:dyDescent="0.25">
      <c r="A31" s="71" t="s">
        <v>26</v>
      </c>
      <c r="B31" s="66">
        <v>690.6</v>
      </c>
      <c r="C31" s="42">
        <f>B31*100/B8</f>
        <v>0.13714827430393628</v>
      </c>
      <c r="D31" s="60">
        <v>697.2</v>
      </c>
      <c r="E31" s="60">
        <v>0</v>
      </c>
      <c r="F31" s="60">
        <v>892.5</v>
      </c>
      <c r="G31" s="42">
        <v>0</v>
      </c>
      <c r="H31" s="43">
        <f t="shared" si="4"/>
        <v>29.235447437011288</v>
      </c>
      <c r="I31" s="44">
        <f t="shared" si="2"/>
        <v>128.01204819277109</v>
      </c>
    </row>
    <row r="32" spans="1:9" s="40" customFormat="1" ht="48" customHeight="1" x14ac:dyDescent="0.25">
      <c r="A32" s="71" t="s">
        <v>27</v>
      </c>
      <c r="B32" s="66">
        <v>12216.9</v>
      </c>
      <c r="C32" s="42">
        <f>B32*100/B9</f>
        <v>3.2163262340321008</v>
      </c>
      <c r="D32" s="60">
        <v>14790.1</v>
      </c>
      <c r="E32" s="60">
        <f>D32*100/D7</f>
        <v>1.0611386504663338</v>
      </c>
      <c r="F32" s="60">
        <v>14668.2</v>
      </c>
      <c r="G32" s="42">
        <f>F32*100/F7</f>
        <v>1.0153255164117574</v>
      </c>
      <c r="H32" s="43">
        <f t="shared" si="4"/>
        <v>20.064828229747334</v>
      </c>
      <c r="I32" s="44">
        <f t="shared" si="2"/>
        <v>99.175800028397376</v>
      </c>
    </row>
    <row r="33" spans="1:9" s="40" customFormat="1" ht="45" x14ac:dyDescent="0.25">
      <c r="A33" s="71" t="s">
        <v>28</v>
      </c>
      <c r="B33" s="66">
        <v>6324.3</v>
      </c>
      <c r="C33" s="42">
        <f>B33*100/B10</f>
        <v>1.6649896456457214</v>
      </c>
      <c r="D33" s="60">
        <v>2291.6999999999998</v>
      </c>
      <c r="E33" s="60">
        <f>D33*100/D7</f>
        <v>0.16442156883818887</v>
      </c>
      <c r="F33" s="60">
        <v>1889.5</v>
      </c>
      <c r="G33" s="42">
        <v>1507.8</v>
      </c>
      <c r="H33" s="43">
        <f t="shared" si="4"/>
        <v>-70.12317568742786</v>
      </c>
      <c r="I33" s="44">
        <f t="shared" si="2"/>
        <v>82.449709822402596</v>
      </c>
    </row>
    <row r="34" spans="1:9" s="40" customFormat="1" ht="30" x14ac:dyDescent="0.25">
      <c r="A34" s="71" t="s">
        <v>29</v>
      </c>
      <c r="B34" s="66">
        <v>1089.7</v>
      </c>
      <c r="C34" s="42">
        <f>B34*100/B7</f>
        <v>0.1136166944327434</v>
      </c>
      <c r="D34" s="60">
        <v>1934.2</v>
      </c>
      <c r="E34" s="60">
        <f>D34*100/D7</f>
        <v>0.13877217718149187</v>
      </c>
      <c r="F34" s="60">
        <v>1700.4</v>
      </c>
      <c r="G34" s="42">
        <f>F34*100/F7</f>
        <v>0.11770084319184031</v>
      </c>
      <c r="H34" s="42" t="s">
        <v>109</v>
      </c>
      <c r="I34" s="44">
        <f t="shared" si="2"/>
        <v>87.912315169062154</v>
      </c>
    </row>
    <row r="35" spans="1:9" s="40" customFormat="1" ht="15" x14ac:dyDescent="0.25">
      <c r="A35" s="71" t="s">
        <v>30</v>
      </c>
      <c r="B35" s="66">
        <v>0</v>
      </c>
      <c r="C35" s="42">
        <v>0</v>
      </c>
      <c r="D35" s="60">
        <v>1187.9000000000001</v>
      </c>
      <c r="E35" s="60">
        <v>0</v>
      </c>
      <c r="F35" s="60">
        <v>1187.9000000000001</v>
      </c>
      <c r="G35" s="42" t="s">
        <v>19</v>
      </c>
      <c r="H35" s="42"/>
      <c r="I35" s="44">
        <f t="shared" si="2"/>
        <v>100</v>
      </c>
    </row>
    <row r="36" spans="1:9" s="40" customFormat="1" ht="18" customHeight="1" x14ac:dyDescent="0.25">
      <c r="A36" s="72" t="s">
        <v>31</v>
      </c>
      <c r="B36" s="60">
        <f>B37+B45+B46+B42+B43</f>
        <v>455559.4</v>
      </c>
      <c r="C36" s="42">
        <f>B36*100/B7</f>
        <v>47.498534592790605</v>
      </c>
      <c r="D36" s="60">
        <f>D37+D45+D46</f>
        <v>752240.44000000006</v>
      </c>
      <c r="E36" s="60">
        <f>D36*100/D7</f>
        <v>53.970656407177856</v>
      </c>
      <c r="F36" s="60">
        <f>F37+F45+F46</f>
        <v>746086.74</v>
      </c>
      <c r="G36" s="42">
        <f>F36*100/F7</f>
        <v>51.64375346521485</v>
      </c>
      <c r="H36" s="43">
        <f t="shared" ref="H36:H42" si="5">F36/B36*100-100</f>
        <v>63.773755958059468</v>
      </c>
      <c r="I36" s="44">
        <f t="shared" ref="I36:I42" si="6">F36/D36*100</f>
        <v>99.181950388096652</v>
      </c>
    </row>
    <row r="37" spans="1:9" s="40" customFormat="1" ht="60" x14ac:dyDescent="0.25">
      <c r="A37" s="71" t="s">
        <v>32</v>
      </c>
      <c r="B37" s="66">
        <f>SUM(B38:B41)</f>
        <v>461158.5</v>
      </c>
      <c r="C37" s="42">
        <f>B37*100/B7</f>
        <v>48.082320252879043</v>
      </c>
      <c r="D37" s="60">
        <v>752240.4</v>
      </c>
      <c r="E37" s="60">
        <f>D37*100/D7</f>
        <v>53.970653537315854</v>
      </c>
      <c r="F37" s="60">
        <v>746086.7</v>
      </c>
      <c r="G37" s="42">
        <f>F37*100/F7</f>
        <v>51.643750696434722</v>
      </c>
      <c r="H37" s="43">
        <f t="shared" si="5"/>
        <v>61.785308088216937</v>
      </c>
      <c r="I37" s="44">
        <f t="shared" si="6"/>
        <v>99.181950344597283</v>
      </c>
    </row>
    <row r="38" spans="1:9" s="40" customFormat="1" ht="33" customHeight="1" x14ac:dyDescent="0.25">
      <c r="A38" s="71" t="s">
        <v>33</v>
      </c>
      <c r="B38" s="66">
        <v>3401</v>
      </c>
      <c r="C38" s="42">
        <f>B38*100/B7</f>
        <v>0.35460253075686915</v>
      </c>
      <c r="D38" s="60">
        <v>3159</v>
      </c>
      <c r="E38" s="60">
        <f>D38*100/D7</f>
        <v>0.22664735173008627</v>
      </c>
      <c r="F38" s="60">
        <v>3159</v>
      </c>
      <c r="G38" s="42">
        <f>F38*100/F7</f>
        <v>0.21866441051695104</v>
      </c>
      <c r="H38" s="43">
        <f t="shared" si="5"/>
        <v>-7.1155542487503709</v>
      </c>
      <c r="I38" s="44">
        <f t="shared" si="6"/>
        <v>100</v>
      </c>
    </row>
    <row r="39" spans="1:9" s="40" customFormat="1" ht="45" x14ac:dyDescent="0.25">
      <c r="A39" s="71" t="s">
        <v>34</v>
      </c>
      <c r="B39" s="66">
        <v>68992.800000000003</v>
      </c>
      <c r="C39" s="42">
        <f>B39*100/B7</f>
        <v>7.1934788250521962</v>
      </c>
      <c r="D39" s="60">
        <v>334172.5</v>
      </c>
      <c r="E39" s="60">
        <f>D39*100/D7</f>
        <v>23.975724009503722</v>
      </c>
      <c r="F39" s="60">
        <v>328152.40000000002</v>
      </c>
      <c r="G39" s="42">
        <f>F39*100/F7</f>
        <v>22.714546092346545</v>
      </c>
      <c r="H39" s="44">
        <f t="shared" si="5"/>
        <v>375.63281965654386</v>
      </c>
      <c r="I39" s="44">
        <f t="shared" si="6"/>
        <v>98.198505263000399</v>
      </c>
    </row>
    <row r="40" spans="1:9" s="40" customFormat="1" ht="45" x14ac:dyDescent="0.25">
      <c r="A40" s="71" t="s">
        <v>35</v>
      </c>
      <c r="B40" s="66">
        <v>361498.8</v>
      </c>
      <c r="C40" s="42">
        <v>7</v>
      </c>
      <c r="D40" s="60">
        <v>381370.4</v>
      </c>
      <c r="E40" s="60">
        <f>D40*100/D7</f>
        <v>27.362010505933426</v>
      </c>
      <c r="F40" s="60">
        <v>381116.6</v>
      </c>
      <c r="G40" s="42">
        <f>F40*100/F7</f>
        <v>26.380701702192031</v>
      </c>
      <c r="H40" s="44">
        <f t="shared" si="5"/>
        <v>5.4267953309941674</v>
      </c>
      <c r="I40" s="44">
        <f t="shared" si="6"/>
        <v>99.933450524739186</v>
      </c>
    </row>
    <row r="41" spans="1:9" s="40" customFormat="1" ht="15" x14ac:dyDescent="0.25">
      <c r="A41" s="71" t="s">
        <v>36</v>
      </c>
      <c r="B41" s="66">
        <v>27265.9</v>
      </c>
      <c r="C41" s="42">
        <f>B41*100/B7</f>
        <v>2.8428571430060918</v>
      </c>
      <c r="D41" s="60">
        <v>33538.400000000001</v>
      </c>
      <c r="E41" s="60">
        <f>D41*100/D7</f>
        <v>2.4062644954936134</v>
      </c>
      <c r="F41" s="60">
        <v>33658.699999999997</v>
      </c>
      <c r="G41" s="42">
        <f>F41*100/F7</f>
        <v>2.3298384913792018</v>
      </c>
      <c r="H41" s="44">
        <f t="shared" si="5"/>
        <v>23.446136016049323</v>
      </c>
      <c r="I41" s="44">
        <f t="shared" si="6"/>
        <v>100.35869331870333</v>
      </c>
    </row>
    <row r="42" spans="1:9" s="40" customFormat="1" ht="45" customHeight="1" x14ac:dyDescent="0.2">
      <c r="A42" s="73" t="s">
        <v>127</v>
      </c>
      <c r="B42" s="66">
        <v>2.9</v>
      </c>
      <c r="C42" s="42">
        <f>B42*100/B8</f>
        <v>5.7591948375530723E-4</v>
      </c>
      <c r="D42" s="60">
        <v>0</v>
      </c>
      <c r="E42" s="60">
        <f>D42*100/D8</f>
        <v>0</v>
      </c>
      <c r="F42" s="60">
        <v>0</v>
      </c>
      <c r="G42" s="42">
        <f>F42*100/F8</f>
        <v>0</v>
      </c>
      <c r="H42" s="44">
        <f t="shared" si="5"/>
        <v>-100</v>
      </c>
      <c r="I42" s="44" t="e">
        <f t="shared" si="6"/>
        <v>#DIV/0!</v>
      </c>
    </row>
    <row r="43" spans="1:9" s="40" customFormat="1" ht="45" x14ac:dyDescent="0.25">
      <c r="A43" s="71" t="s">
        <v>95</v>
      </c>
      <c r="B43" s="66">
        <v>15</v>
      </c>
      <c r="C43" s="42">
        <v>0</v>
      </c>
      <c r="D43" s="60">
        <v>0</v>
      </c>
      <c r="E43" s="60">
        <v>0</v>
      </c>
      <c r="F43" s="60">
        <v>198.8</v>
      </c>
      <c r="G43" s="42">
        <v>0</v>
      </c>
      <c r="H43" s="44"/>
      <c r="I43" s="44"/>
    </row>
    <row r="44" spans="1:9" s="40" customFormat="1" ht="30" x14ac:dyDescent="0.25">
      <c r="A44" s="71" t="s">
        <v>37</v>
      </c>
      <c r="B44" s="66">
        <v>0</v>
      </c>
      <c r="C44" s="42">
        <v>0</v>
      </c>
      <c r="D44" s="60">
        <v>0</v>
      </c>
      <c r="E44" s="60">
        <v>0</v>
      </c>
      <c r="F44" s="60">
        <v>0</v>
      </c>
      <c r="G44" s="42">
        <v>0</v>
      </c>
      <c r="H44" s="44"/>
      <c r="I44" s="44"/>
    </row>
    <row r="45" spans="1:9" s="40" customFormat="1" ht="60" x14ac:dyDescent="0.25">
      <c r="A45" s="71" t="s">
        <v>38</v>
      </c>
      <c r="B45" s="66">
        <v>517.9</v>
      </c>
      <c r="C45" s="42">
        <v>0</v>
      </c>
      <c r="D45" s="60">
        <v>0</v>
      </c>
      <c r="E45" s="60">
        <v>0</v>
      </c>
      <c r="F45" s="60">
        <v>0</v>
      </c>
      <c r="G45" s="42">
        <v>0</v>
      </c>
      <c r="H45" s="44" t="s">
        <v>111</v>
      </c>
      <c r="I45" s="44" t="e">
        <f t="shared" ref="I45" si="7">F45/D45*100</f>
        <v>#DIV/0!</v>
      </c>
    </row>
    <row r="46" spans="1:9" s="40" customFormat="1" ht="30" x14ac:dyDescent="0.25">
      <c r="A46" s="71" t="s">
        <v>39</v>
      </c>
      <c r="B46" s="66">
        <v>-6134.9</v>
      </c>
      <c r="C46" s="42" t="s">
        <v>19</v>
      </c>
      <c r="D46" s="60">
        <v>0.04</v>
      </c>
      <c r="E46" s="60" t="s">
        <v>19</v>
      </c>
      <c r="F46" s="60">
        <v>0.04</v>
      </c>
      <c r="G46" s="42" t="s">
        <v>111</v>
      </c>
      <c r="H46" s="44">
        <f t="shared" ref="H46" si="8">F46/B46*100-100</f>
        <v>-100.00065200736768</v>
      </c>
      <c r="I46" s="44">
        <f t="shared" ref="I46" si="9">F46/D46*100</f>
        <v>100</v>
      </c>
    </row>
    <row r="47" spans="1:9" s="15" customFormat="1" x14ac:dyDescent="0.2"/>
    <row r="48" spans="1:9" s="15" customFormat="1" x14ac:dyDescent="0.2"/>
  </sheetData>
  <mergeCells count="2">
    <mergeCell ref="A3:I3"/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B6" sqref="B6"/>
    </sheetView>
  </sheetViews>
  <sheetFormatPr defaultRowHeight="12.75" x14ac:dyDescent="0.2"/>
  <cols>
    <col min="1" max="1" width="38.42578125" style="20" customWidth="1"/>
    <col min="2" max="2" width="14.5703125" style="48" customWidth="1"/>
    <col min="3" max="3" width="12.140625" style="15" customWidth="1"/>
    <col min="4" max="4" width="17.28515625" style="15" customWidth="1"/>
    <col min="5" max="5" width="13.7109375" style="40" customWidth="1"/>
    <col min="6" max="6" width="16.5703125" style="15" customWidth="1"/>
    <col min="7" max="7" width="13.42578125" style="15" customWidth="1"/>
    <col min="8" max="8" width="14.7109375" style="15" customWidth="1"/>
    <col min="9" max="9" width="14" style="15" customWidth="1"/>
    <col min="10" max="16384" width="9.140625" style="15"/>
  </cols>
  <sheetData>
    <row r="1" spans="1:9" s="40" customFormat="1" ht="14.25" x14ac:dyDescent="0.2">
      <c r="A1" s="81" t="s">
        <v>105</v>
      </c>
      <c r="B1" s="81"/>
      <c r="C1" s="81"/>
      <c r="D1" s="81"/>
      <c r="E1" s="81"/>
      <c r="F1" s="81"/>
      <c r="G1" s="81"/>
      <c r="H1" s="81"/>
      <c r="I1" s="81"/>
    </row>
    <row r="2" spans="1:9" s="40" customFormat="1" ht="27" customHeight="1" x14ac:dyDescent="0.25">
      <c r="A2" s="49"/>
      <c r="B2" s="45"/>
      <c r="C2" s="50"/>
      <c r="D2" s="16"/>
      <c r="E2" s="50"/>
      <c r="F2" s="16"/>
      <c r="G2" s="50"/>
      <c r="H2" s="50"/>
      <c r="I2" s="51" t="s">
        <v>96</v>
      </c>
    </row>
    <row r="3" spans="1:9" s="40" customFormat="1" ht="68.25" customHeight="1" x14ac:dyDescent="0.2">
      <c r="A3" s="52" t="s">
        <v>0</v>
      </c>
      <c r="B3" s="46" t="s">
        <v>132</v>
      </c>
      <c r="C3" s="52" t="s">
        <v>97</v>
      </c>
      <c r="D3" s="17" t="s">
        <v>133</v>
      </c>
      <c r="E3" s="52" t="s">
        <v>98</v>
      </c>
      <c r="F3" s="17" t="s">
        <v>131</v>
      </c>
      <c r="G3" s="52" t="s">
        <v>98</v>
      </c>
      <c r="H3" s="52" t="s">
        <v>3</v>
      </c>
      <c r="I3" s="52" t="s">
        <v>99</v>
      </c>
    </row>
    <row r="4" spans="1:9" s="40" customFormat="1" ht="15.75" thickBot="1" x14ac:dyDescent="0.3">
      <c r="A4" s="53">
        <v>1</v>
      </c>
      <c r="B4" s="47">
        <v>2</v>
      </c>
      <c r="C4" s="54">
        <v>3</v>
      </c>
      <c r="D4" s="29">
        <v>4</v>
      </c>
      <c r="E4" s="54">
        <v>5</v>
      </c>
      <c r="F4" s="29">
        <v>6</v>
      </c>
      <c r="G4" s="54">
        <v>7</v>
      </c>
      <c r="H4" s="54">
        <v>8</v>
      </c>
      <c r="I4" s="54">
        <v>9</v>
      </c>
    </row>
    <row r="5" spans="1:9" s="40" customFormat="1" ht="15" thickBot="1" x14ac:dyDescent="0.25">
      <c r="A5" s="33" t="s">
        <v>100</v>
      </c>
      <c r="B5" s="34">
        <f>B6+B15+B17+B20+B25+B30+B32+B38+B41+B46+B53+B55</f>
        <v>926477.90000000014</v>
      </c>
      <c r="C5" s="35">
        <f>SUM(C6+C15+C17+C20+C25+C30+C32+C38+C41+C46+C53+C55)</f>
        <v>99.999999999999986</v>
      </c>
      <c r="D5" s="34">
        <f>SUM(D6+D15+D17+D20+D25+D30+D32+D38+D41+D46+D53+D55)</f>
        <v>1404286.2</v>
      </c>
      <c r="E5" s="35">
        <f>SUM(E6:E57)</f>
        <v>99.999999999999986</v>
      </c>
      <c r="F5" s="34">
        <f>SUM(F6+F15+F17+F20+F25+F30+F32+F38+F41+F46+F53+F55)</f>
        <v>1388766.2999999998</v>
      </c>
      <c r="G5" s="36">
        <f>SUM(G6:G57)</f>
        <v>100</v>
      </c>
      <c r="H5" s="36">
        <f>F5/B5*100-100</f>
        <v>49.897401762092727</v>
      </c>
      <c r="I5" s="37">
        <f>F5/D5*100</f>
        <v>98.894819303928202</v>
      </c>
    </row>
    <row r="6" spans="1:9" ht="30" x14ac:dyDescent="0.2">
      <c r="A6" s="75" t="s">
        <v>41</v>
      </c>
      <c r="B6" s="30">
        <f>SUM(B7:B14)</f>
        <v>102389.2</v>
      </c>
      <c r="C6" s="31">
        <f>B6*100/B5</f>
        <v>11.051445479703291</v>
      </c>
      <c r="D6" s="62">
        <f>SUM(D7:D14)</f>
        <v>145032</v>
      </c>
      <c r="E6" s="63">
        <f>D6*100/D5</f>
        <v>10.327809245722133</v>
      </c>
      <c r="F6" s="62">
        <f>SUM(F7:F14)</f>
        <v>141252.70000000001</v>
      </c>
      <c r="G6" s="32">
        <f>F6*100/F5</f>
        <v>10.171092141276761</v>
      </c>
      <c r="H6" s="32">
        <f t="shared" ref="H6:H56" si="0">F6/B6*100-100</f>
        <v>37.956639958120604</v>
      </c>
      <c r="I6" s="32">
        <f t="shared" ref="I6:I57" si="1">F6/D6*100</f>
        <v>97.394161288543231</v>
      </c>
    </row>
    <row r="7" spans="1:9" ht="50.25" customHeight="1" x14ac:dyDescent="0.2">
      <c r="A7" s="76" t="s">
        <v>123</v>
      </c>
      <c r="B7" s="23">
        <v>3659.3</v>
      </c>
      <c r="C7" s="18"/>
      <c r="D7" s="64">
        <v>4015.2</v>
      </c>
      <c r="E7" s="65"/>
      <c r="F7" s="64">
        <v>3999.4</v>
      </c>
      <c r="G7" s="19"/>
      <c r="H7" s="19">
        <f t="shared" si="0"/>
        <v>9.2941272921050313</v>
      </c>
      <c r="I7" s="19">
        <f t="shared" si="1"/>
        <v>99.606495317792394</v>
      </c>
    </row>
    <row r="8" spans="1:9" ht="75" x14ac:dyDescent="0.2">
      <c r="A8" s="76" t="s">
        <v>42</v>
      </c>
      <c r="B8" s="23">
        <v>3073.8</v>
      </c>
      <c r="C8" s="18"/>
      <c r="D8" s="64">
        <v>3724.8</v>
      </c>
      <c r="E8" s="65"/>
      <c r="F8" s="64">
        <v>3720.2</v>
      </c>
      <c r="G8" s="19"/>
      <c r="H8" s="19">
        <f t="shared" si="0"/>
        <v>21.02934478495672</v>
      </c>
      <c r="I8" s="19">
        <f t="shared" si="1"/>
        <v>99.876503436426106</v>
      </c>
    </row>
    <row r="9" spans="1:9" ht="75" customHeight="1" x14ac:dyDescent="0.2">
      <c r="A9" s="76" t="s">
        <v>43</v>
      </c>
      <c r="B9" s="23">
        <v>55932.2</v>
      </c>
      <c r="C9" s="18"/>
      <c r="D9" s="64">
        <v>78649.600000000006</v>
      </c>
      <c r="E9" s="65"/>
      <c r="F9" s="64">
        <v>76587.8</v>
      </c>
      <c r="G9" s="19"/>
      <c r="H9" s="19">
        <f t="shared" si="0"/>
        <v>36.929711329073427</v>
      </c>
      <c r="I9" s="19">
        <f t="shared" si="1"/>
        <v>97.378499064203766</v>
      </c>
    </row>
    <row r="10" spans="1:9" ht="15" x14ac:dyDescent="0.2">
      <c r="A10" s="76" t="s">
        <v>44</v>
      </c>
      <c r="B10" s="23">
        <v>1.6</v>
      </c>
      <c r="C10" s="18"/>
      <c r="D10" s="64">
        <v>1.6</v>
      </c>
      <c r="E10" s="65"/>
      <c r="F10" s="64">
        <v>1.8</v>
      </c>
      <c r="G10" s="19"/>
      <c r="H10" s="19" t="s">
        <v>22</v>
      </c>
      <c r="I10" s="19">
        <f t="shared" si="1"/>
        <v>112.5</v>
      </c>
    </row>
    <row r="11" spans="1:9" ht="60" x14ac:dyDescent="0.2">
      <c r="A11" s="76" t="s">
        <v>45</v>
      </c>
      <c r="B11" s="23">
        <v>4564.5</v>
      </c>
      <c r="C11" s="18"/>
      <c r="D11" s="64">
        <v>2628.1</v>
      </c>
      <c r="E11" s="65"/>
      <c r="F11" s="64">
        <v>2627.9</v>
      </c>
      <c r="G11" s="19"/>
      <c r="H11" s="19">
        <f t="shared" si="0"/>
        <v>-42.427429072187529</v>
      </c>
      <c r="I11" s="19">
        <f t="shared" si="1"/>
        <v>99.992389939500029</v>
      </c>
    </row>
    <row r="12" spans="1:9" ht="30" x14ac:dyDescent="0.2">
      <c r="A12" s="76" t="s">
        <v>46</v>
      </c>
      <c r="B12" s="23">
        <v>1190.5999999999999</v>
      </c>
      <c r="C12" s="18"/>
      <c r="D12" s="64">
        <v>0</v>
      </c>
      <c r="E12" s="65"/>
      <c r="F12" s="64">
        <v>0</v>
      </c>
      <c r="G12" s="19"/>
      <c r="H12" s="19" t="s">
        <v>22</v>
      </c>
      <c r="I12" s="19" t="e">
        <f t="shared" si="1"/>
        <v>#DIV/0!</v>
      </c>
    </row>
    <row r="13" spans="1:9" ht="15" x14ac:dyDescent="0.2">
      <c r="A13" s="76" t="s">
        <v>47</v>
      </c>
      <c r="B13" s="23">
        <v>0</v>
      </c>
      <c r="C13" s="18"/>
      <c r="D13" s="64">
        <v>0</v>
      </c>
      <c r="E13" s="65"/>
      <c r="F13" s="64">
        <v>0</v>
      </c>
      <c r="G13" s="19"/>
      <c r="H13" s="19" t="s">
        <v>22</v>
      </c>
      <c r="I13" s="19" t="s">
        <v>22</v>
      </c>
    </row>
    <row r="14" spans="1:9" ht="15" x14ac:dyDescent="0.2">
      <c r="A14" s="76" t="s">
        <v>48</v>
      </c>
      <c r="B14" s="23">
        <v>33967.199999999997</v>
      </c>
      <c r="C14" s="18"/>
      <c r="D14" s="64">
        <v>56012.7</v>
      </c>
      <c r="E14" s="65"/>
      <c r="F14" s="64">
        <v>54315.6</v>
      </c>
      <c r="G14" s="19"/>
      <c r="H14" s="19">
        <f t="shared" si="0"/>
        <v>59.906026990744039</v>
      </c>
      <c r="I14" s="19">
        <f t="shared" si="1"/>
        <v>96.970151412090473</v>
      </c>
    </row>
    <row r="15" spans="1:9" ht="15" x14ac:dyDescent="0.2">
      <c r="A15" s="76" t="s">
        <v>49</v>
      </c>
      <c r="B15" s="23">
        <f>SUM(B16)</f>
        <v>785.1</v>
      </c>
      <c r="C15" s="18">
        <f>B15*100/B5</f>
        <v>8.4740283605253819E-2</v>
      </c>
      <c r="D15" s="64">
        <f>SUM(D16)</f>
        <v>1029.5999999999999</v>
      </c>
      <c r="E15" s="65">
        <f>D15*100/D5</f>
        <v>7.331838766200223E-2</v>
      </c>
      <c r="F15" s="64">
        <f>SUM(F16)</f>
        <v>972.3</v>
      </c>
      <c r="G15" s="19">
        <f>F15*100/F5</f>
        <v>7.0011779519707537E-2</v>
      </c>
      <c r="H15" s="19">
        <f t="shared" si="0"/>
        <v>23.844096293465796</v>
      </c>
      <c r="I15" s="19">
        <f t="shared" si="1"/>
        <v>94.434731934731943</v>
      </c>
    </row>
    <row r="16" spans="1:9" ht="30" x14ac:dyDescent="0.2">
      <c r="A16" s="76" t="s">
        <v>50</v>
      </c>
      <c r="B16" s="23">
        <v>785.1</v>
      </c>
      <c r="C16" s="18"/>
      <c r="D16" s="64">
        <v>1029.5999999999999</v>
      </c>
      <c r="E16" s="65"/>
      <c r="F16" s="64">
        <v>972.3</v>
      </c>
      <c r="G16" s="19"/>
      <c r="H16" s="19">
        <f t="shared" si="0"/>
        <v>23.844096293465796</v>
      </c>
      <c r="I16" s="19">
        <f t="shared" si="1"/>
        <v>94.434731934731943</v>
      </c>
    </row>
    <row r="17" spans="1:9" ht="45" x14ac:dyDescent="0.2">
      <c r="A17" s="76" t="s">
        <v>51</v>
      </c>
      <c r="B17" s="23">
        <f>SUM(B18:B19)</f>
        <v>2885</v>
      </c>
      <c r="C17" s="18">
        <f>B17*100/B5</f>
        <v>0.31139436785270319</v>
      </c>
      <c r="D17" s="64">
        <f>SUM(D18:D19)</f>
        <v>7727.5</v>
      </c>
      <c r="E17" s="65">
        <f>D17*100/D5</f>
        <v>0.55027956551876678</v>
      </c>
      <c r="F17" s="64">
        <f>SUM(F18:F19)</f>
        <v>7727.2</v>
      </c>
      <c r="G17" s="19">
        <f>F17*100/F5</f>
        <v>0.55640751075252914</v>
      </c>
      <c r="H17" s="19" t="s">
        <v>122</v>
      </c>
      <c r="I17" s="19">
        <f t="shared" si="1"/>
        <v>99.996117761242303</v>
      </c>
    </row>
    <row r="18" spans="1:9" ht="57" customHeight="1" x14ac:dyDescent="0.2">
      <c r="A18" s="76" t="s">
        <v>126</v>
      </c>
      <c r="B18" s="23">
        <v>157.69999999999999</v>
      </c>
      <c r="C18" s="18"/>
      <c r="D18" s="64">
        <v>3415.4</v>
      </c>
      <c r="E18" s="65"/>
      <c r="F18" s="64">
        <v>3415.3</v>
      </c>
      <c r="G18" s="19"/>
      <c r="H18" s="19"/>
      <c r="I18" s="19">
        <f t="shared" si="1"/>
        <v>99.997072085260882</v>
      </c>
    </row>
    <row r="19" spans="1:9" ht="48.75" customHeight="1" x14ac:dyDescent="0.2">
      <c r="A19" s="76" t="s">
        <v>112</v>
      </c>
      <c r="B19" s="23">
        <v>2727.3</v>
      </c>
      <c r="C19" s="18"/>
      <c r="D19" s="64">
        <v>4312.1000000000004</v>
      </c>
      <c r="E19" s="65"/>
      <c r="F19" s="64">
        <v>4311.8999999999996</v>
      </c>
      <c r="G19" s="19"/>
      <c r="H19" s="19" t="s">
        <v>22</v>
      </c>
      <c r="I19" s="19">
        <f t="shared" si="1"/>
        <v>99.995361888638939</v>
      </c>
    </row>
    <row r="20" spans="1:9" ht="15" x14ac:dyDescent="0.2">
      <c r="A20" s="76" t="s">
        <v>52</v>
      </c>
      <c r="B20" s="23">
        <f>SUM(B21:B24)</f>
        <v>33292</v>
      </c>
      <c r="C20" s="18">
        <f>B20*100/B5</f>
        <v>3.5933938629297035</v>
      </c>
      <c r="D20" s="64">
        <f>SUM(D21:D24)</f>
        <v>55410.299999999996</v>
      </c>
      <c r="E20" s="65">
        <f>D20*100/D5</f>
        <v>3.9457982283098705</v>
      </c>
      <c r="F20" s="64">
        <f>SUM(F21:F24)</f>
        <v>54905.4</v>
      </c>
      <c r="G20" s="19">
        <f>F20*100/F5</f>
        <v>3.9535377550564128</v>
      </c>
      <c r="H20" s="19">
        <f t="shared" si="0"/>
        <v>64.920701670070883</v>
      </c>
      <c r="I20" s="19">
        <f t="shared" si="1"/>
        <v>99.088797570126857</v>
      </c>
    </row>
    <row r="21" spans="1:9" ht="15" x14ac:dyDescent="0.2">
      <c r="A21" s="76" t="s">
        <v>53</v>
      </c>
      <c r="B21" s="23">
        <v>1666.8</v>
      </c>
      <c r="C21" s="18"/>
      <c r="D21" s="64">
        <v>1737.2</v>
      </c>
      <c r="E21" s="65"/>
      <c r="F21" s="64">
        <v>1737.2</v>
      </c>
      <c r="G21" s="19"/>
      <c r="H21" s="19" t="s">
        <v>122</v>
      </c>
      <c r="I21" s="19">
        <f t="shared" si="1"/>
        <v>100</v>
      </c>
    </row>
    <row r="22" spans="1:9" ht="15" x14ac:dyDescent="0.2">
      <c r="A22" s="76" t="s">
        <v>54</v>
      </c>
      <c r="B22" s="23">
        <v>4972.3999999999996</v>
      </c>
      <c r="C22" s="18"/>
      <c r="D22" s="64">
        <v>5350.5</v>
      </c>
      <c r="E22" s="65"/>
      <c r="F22" s="64">
        <v>5322.3</v>
      </c>
      <c r="G22" s="19"/>
      <c r="H22" s="19">
        <f t="shared" si="0"/>
        <v>7.0368433754323974</v>
      </c>
      <c r="I22" s="19">
        <f t="shared" si="1"/>
        <v>99.472946453602475</v>
      </c>
    </row>
    <row r="23" spans="1:9" ht="15" x14ac:dyDescent="0.2">
      <c r="A23" s="76" t="s">
        <v>55</v>
      </c>
      <c r="B23" s="23">
        <v>25852.9</v>
      </c>
      <c r="C23" s="18"/>
      <c r="D23" s="64">
        <v>47646.9</v>
      </c>
      <c r="E23" s="65"/>
      <c r="F23" s="64">
        <v>47180.6</v>
      </c>
      <c r="G23" s="19"/>
      <c r="H23" s="19">
        <f t="shared" si="0"/>
        <v>82.496354374170778</v>
      </c>
      <c r="I23" s="19">
        <f t="shared" si="1"/>
        <v>99.021342416820389</v>
      </c>
    </row>
    <row r="24" spans="1:9" ht="30" x14ac:dyDescent="0.2">
      <c r="A24" s="76" t="s">
        <v>56</v>
      </c>
      <c r="B24" s="23">
        <v>799.9</v>
      </c>
      <c r="C24" s="18"/>
      <c r="D24" s="64">
        <v>675.7</v>
      </c>
      <c r="E24" s="65"/>
      <c r="F24" s="64">
        <v>665.3</v>
      </c>
      <c r="G24" s="19"/>
      <c r="H24" s="19" t="s">
        <v>22</v>
      </c>
      <c r="I24" s="19">
        <f t="shared" si="1"/>
        <v>98.460855409205251</v>
      </c>
    </row>
    <row r="25" spans="1:9" ht="30" x14ac:dyDescent="0.2">
      <c r="A25" s="76" t="s">
        <v>57</v>
      </c>
      <c r="B25" s="23">
        <f>SUM(B26:B29)</f>
        <v>67818.7</v>
      </c>
      <c r="C25" s="18">
        <f>B25*100/B5</f>
        <v>7.3200558804478755</v>
      </c>
      <c r="D25" s="64">
        <f>SUM(D26:D29)</f>
        <v>316976</v>
      </c>
      <c r="E25" s="65">
        <f>D25*100/D5</f>
        <v>22.572036953720687</v>
      </c>
      <c r="F25" s="64">
        <f>SUM(F26:F29)</f>
        <v>308157.59999999998</v>
      </c>
      <c r="G25" s="19">
        <f>F25*100/F5</f>
        <v>22.189305716879794</v>
      </c>
      <c r="H25" s="19">
        <f t="shared" si="0"/>
        <v>354.38441019954672</v>
      </c>
      <c r="I25" s="19">
        <f t="shared" si="1"/>
        <v>97.217959719347832</v>
      </c>
    </row>
    <row r="26" spans="1:9" ht="15" x14ac:dyDescent="0.2">
      <c r="A26" s="76" t="s">
        <v>58</v>
      </c>
      <c r="B26" s="23">
        <v>18052</v>
      </c>
      <c r="C26" s="18"/>
      <c r="D26" s="64">
        <v>175674.5</v>
      </c>
      <c r="E26" s="65"/>
      <c r="F26" s="64">
        <v>175302.2</v>
      </c>
      <c r="G26" s="19"/>
      <c r="H26" s="19">
        <f t="shared" si="0"/>
        <v>871.0957234655441</v>
      </c>
      <c r="I26" s="19">
        <f t="shared" si="1"/>
        <v>99.788073966341159</v>
      </c>
    </row>
    <row r="27" spans="1:9" ht="15" x14ac:dyDescent="0.2">
      <c r="A27" s="76" t="s">
        <v>59</v>
      </c>
      <c r="B27" s="23">
        <v>13011.9</v>
      </c>
      <c r="C27" s="18"/>
      <c r="D27" s="64">
        <v>86654.2</v>
      </c>
      <c r="E27" s="65"/>
      <c r="F27" s="64">
        <v>78751.199999999997</v>
      </c>
      <c r="G27" s="19"/>
      <c r="H27" s="19">
        <f t="shared" si="0"/>
        <v>505.22444838955107</v>
      </c>
      <c r="I27" s="19">
        <f t="shared" si="1"/>
        <v>90.879841946495375</v>
      </c>
    </row>
    <row r="28" spans="1:9" ht="15" x14ac:dyDescent="0.2">
      <c r="A28" s="76" t="s">
        <v>60</v>
      </c>
      <c r="B28" s="23">
        <v>33359.199999999997</v>
      </c>
      <c r="C28" s="18"/>
      <c r="D28" s="64">
        <v>50021.7</v>
      </c>
      <c r="E28" s="65"/>
      <c r="F28" s="64">
        <v>49546.1</v>
      </c>
      <c r="G28" s="19"/>
      <c r="H28" s="19">
        <f t="shared" si="0"/>
        <v>48.523046116213834</v>
      </c>
      <c r="I28" s="19">
        <f t="shared" si="1"/>
        <v>99.049212641713495</v>
      </c>
    </row>
    <row r="29" spans="1:9" ht="30" x14ac:dyDescent="0.2">
      <c r="A29" s="76" t="s">
        <v>61</v>
      </c>
      <c r="B29" s="23">
        <v>3395.6</v>
      </c>
      <c r="C29" s="18"/>
      <c r="D29" s="64">
        <v>4625.6000000000004</v>
      </c>
      <c r="E29" s="65"/>
      <c r="F29" s="64">
        <v>4558.1000000000004</v>
      </c>
      <c r="G29" s="19"/>
      <c r="H29" s="19">
        <f t="shared" si="0"/>
        <v>34.235481210978918</v>
      </c>
      <c r="I29" s="19">
        <f t="shared" si="1"/>
        <v>98.54072985126254</v>
      </c>
    </row>
    <row r="30" spans="1:9" ht="15" x14ac:dyDescent="0.2">
      <c r="A30" s="76" t="s">
        <v>113</v>
      </c>
      <c r="B30" s="23">
        <f>SUM(B31)</f>
        <v>1270.2</v>
      </c>
      <c r="C30" s="18">
        <f>B30*100/B5</f>
        <v>0.13709987038007057</v>
      </c>
      <c r="D30" s="64">
        <f>SUM(D31)</f>
        <v>2170.5</v>
      </c>
      <c r="E30" s="65">
        <f>D30*100/D5</f>
        <v>0.15456251012080016</v>
      </c>
      <c r="F30" s="64">
        <f>SUM(F31)</f>
        <v>2170.5</v>
      </c>
      <c r="G30" s="19">
        <f>F30*100/F5</f>
        <v>0.15628979476244492</v>
      </c>
      <c r="H30" s="19" t="s">
        <v>122</v>
      </c>
      <c r="I30" s="19">
        <f t="shared" si="1"/>
        <v>100</v>
      </c>
    </row>
    <row r="31" spans="1:9" ht="30" x14ac:dyDescent="0.2">
      <c r="A31" s="76" t="s">
        <v>114</v>
      </c>
      <c r="B31" s="23">
        <v>1270.2</v>
      </c>
      <c r="C31" s="18"/>
      <c r="D31" s="64">
        <v>2170.5</v>
      </c>
      <c r="E31" s="65"/>
      <c r="F31" s="64">
        <v>2170.5</v>
      </c>
      <c r="G31" s="19"/>
      <c r="H31" s="19" t="s">
        <v>122</v>
      </c>
      <c r="I31" s="19">
        <f t="shared" si="1"/>
        <v>100</v>
      </c>
    </row>
    <row r="32" spans="1:9" ht="15" x14ac:dyDescent="0.2">
      <c r="A32" s="76" t="s">
        <v>62</v>
      </c>
      <c r="B32" s="23">
        <f>SUM(B33:B37)</f>
        <v>603867.9</v>
      </c>
      <c r="C32" s="18">
        <f>B32*100/B5</f>
        <v>65.178877985108969</v>
      </c>
      <c r="D32" s="64">
        <f>SUM(D33:D37)</f>
        <v>720351.70000000007</v>
      </c>
      <c r="E32" s="65">
        <f>D32*100/D5</f>
        <v>51.29664451591136</v>
      </c>
      <c r="F32" s="64">
        <f>SUM(F33:F37)</f>
        <v>719009.09999999986</v>
      </c>
      <c r="G32" s="19">
        <f>F32*100/F5</f>
        <v>51.77322491192362</v>
      </c>
      <c r="H32" s="19">
        <f t="shared" si="0"/>
        <v>19.067282761676822</v>
      </c>
      <c r="I32" s="19">
        <f t="shared" si="1"/>
        <v>99.813618819807019</v>
      </c>
    </row>
    <row r="33" spans="1:9" ht="15" x14ac:dyDescent="0.2">
      <c r="A33" s="76" t="s">
        <v>63</v>
      </c>
      <c r="B33" s="23">
        <v>141273.79999999999</v>
      </c>
      <c r="C33" s="18"/>
      <c r="D33" s="64">
        <v>148832.6</v>
      </c>
      <c r="E33" s="65"/>
      <c r="F33" s="64">
        <v>148832.6</v>
      </c>
      <c r="G33" s="19"/>
      <c r="H33" s="19">
        <f t="shared" si="0"/>
        <v>5.3504613028034953</v>
      </c>
      <c r="I33" s="19">
        <f t="shared" si="1"/>
        <v>100</v>
      </c>
    </row>
    <row r="34" spans="1:9" ht="15" x14ac:dyDescent="0.2">
      <c r="A34" s="76" t="s">
        <v>64</v>
      </c>
      <c r="B34" s="23">
        <v>370885.7</v>
      </c>
      <c r="C34" s="18"/>
      <c r="D34" s="64">
        <v>480560.2</v>
      </c>
      <c r="E34" s="65"/>
      <c r="F34" s="64">
        <v>479438.1</v>
      </c>
      <c r="G34" s="19"/>
      <c r="H34" s="19">
        <f t="shared" si="0"/>
        <v>29.268424207242276</v>
      </c>
      <c r="I34" s="19">
        <f t="shared" si="1"/>
        <v>99.766501678665847</v>
      </c>
    </row>
    <row r="35" spans="1:9" ht="15" x14ac:dyDescent="0.2">
      <c r="A35" s="76" t="s">
        <v>65</v>
      </c>
      <c r="B35" s="23">
        <v>48948.1</v>
      </c>
      <c r="C35" s="18"/>
      <c r="D35" s="64">
        <v>47179</v>
      </c>
      <c r="E35" s="65"/>
      <c r="F35" s="64">
        <v>47156.1</v>
      </c>
      <c r="G35" s="19"/>
      <c r="H35" s="19">
        <f t="shared" si="0"/>
        <v>-3.6610205503380087</v>
      </c>
      <c r="I35" s="19">
        <f t="shared" si="1"/>
        <v>99.951461455308504</v>
      </c>
    </row>
    <row r="36" spans="1:9" ht="15" x14ac:dyDescent="0.2">
      <c r="A36" s="76" t="s">
        <v>66</v>
      </c>
      <c r="B36" s="23">
        <v>635.79999999999995</v>
      </c>
      <c r="C36" s="18"/>
      <c r="D36" s="64">
        <v>663.4</v>
      </c>
      <c r="E36" s="65"/>
      <c r="F36" s="64">
        <v>662.7</v>
      </c>
      <c r="G36" s="19"/>
      <c r="H36" s="19" t="s">
        <v>22</v>
      </c>
      <c r="I36" s="19">
        <f t="shared" si="1"/>
        <v>99.894482966536032</v>
      </c>
    </row>
    <row r="37" spans="1:9" ht="15" x14ac:dyDescent="0.2">
      <c r="A37" s="76" t="s">
        <v>67</v>
      </c>
      <c r="B37" s="23">
        <v>42124.5</v>
      </c>
      <c r="C37" s="18"/>
      <c r="D37" s="64">
        <v>43116.5</v>
      </c>
      <c r="E37" s="65"/>
      <c r="F37" s="64">
        <v>42919.6</v>
      </c>
      <c r="G37" s="19"/>
      <c r="H37" s="19">
        <f t="shared" si="0"/>
        <v>1.8875001483697105</v>
      </c>
      <c r="I37" s="19">
        <f t="shared" si="1"/>
        <v>99.543330279591331</v>
      </c>
    </row>
    <row r="38" spans="1:9" ht="15" x14ac:dyDescent="0.2">
      <c r="A38" s="76" t="s">
        <v>68</v>
      </c>
      <c r="B38" s="23">
        <f>SUM(B39:B40)</f>
        <v>78435.399999999994</v>
      </c>
      <c r="C38" s="18">
        <f>B38*100/B5</f>
        <v>8.4659763605802123</v>
      </c>
      <c r="D38" s="64">
        <f>SUM(D39:D40)</f>
        <v>91530.3</v>
      </c>
      <c r="E38" s="65">
        <f>D38*100/D5</f>
        <v>6.5179234831190396</v>
      </c>
      <c r="F38" s="64">
        <f>SUM(F39:F40)</f>
        <v>91515.3</v>
      </c>
      <c r="G38" s="19">
        <f>F38*100/F5</f>
        <v>6.5896832318007723</v>
      </c>
      <c r="H38" s="19">
        <f t="shared" si="0"/>
        <v>16.676016186568845</v>
      </c>
      <c r="I38" s="19">
        <f t="shared" si="1"/>
        <v>99.983611984228176</v>
      </c>
    </row>
    <row r="39" spans="1:9" ht="15" x14ac:dyDescent="0.2">
      <c r="A39" s="76" t="s">
        <v>69</v>
      </c>
      <c r="B39" s="23">
        <v>68072</v>
      </c>
      <c r="C39" s="18"/>
      <c r="D39" s="64">
        <v>78261.3</v>
      </c>
      <c r="E39" s="65"/>
      <c r="F39" s="64">
        <v>78253.100000000006</v>
      </c>
      <c r="G39" s="19"/>
      <c r="H39" s="19">
        <f t="shared" si="0"/>
        <v>14.956369726172298</v>
      </c>
      <c r="I39" s="19">
        <f t="shared" si="1"/>
        <v>99.98952227984968</v>
      </c>
    </row>
    <row r="40" spans="1:9" ht="30" x14ac:dyDescent="0.2">
      <c r="A40" s="76" t="s">
        <v>101</v>
      </c>
      <c r="B40" s="23">
        <v>10363.4</v>
      </c>
      <c r="C40" s="18"/>
      <c r="D40" s="64">
        <v>13269</v>
      </c>
      <c r="E40" s="65"/>
      <c r="F40" s="64">
        <v>13262.2</v>
      </c>
      <c r="G40" s="19"/>
      <c r="H40" s="19">
        <f t="shared" si="0"/>
        <v>27.97151513981899</v>
      </c>
      <c r="I40" s="19">
        <f t="shared" si="1"/>
        <v>99.948752731931577</v>
      </c>
    </row>
    <row r="41" spans="1:9" ht="15" x14ac:dyDescent="0.2">
      <c r="A41" s="76" t="s">
        <v>70</v>
      </c>
      <c r="B41" s="23">
        <f>SUM(B42:B45)</f>
        <v>22344.9</v>
      </c>
      <c r="C41" s="18">
        <f>B41*100/B5</f>
        <v>2.4118114420214445</v>
      </c>
      <c r="D41" s="64">
        <f>SUM(D42:D45)</f>
        <v>21356.899999999998</v>
      </c>
      <c r="E41" s="65">
        <f>D41*100/D5</f>
        <v>1.5208367069333872</v>
      </c>
      <c r="F41" s="64">
        <f>SUM(F42:F45)</f>
        <v>21085</v>
      </c>
      <c r="G41" s="19">
        <f>F41*100/F5</f>
        <v>1.5182540071716892</v>
      </c>
      <c r="H41" s="19">
        <f t="shared" si="0"/>
        <v>-5.6384230853572888</v>
      </c>
      <c r="I41" s="19">
        <f t="shared" si="1"/>
        <v>98.726875155102107</v>
      </c>
    </row>
    <row r="42" spans="1:9" ht="15" x14ac:dyDescent="0.2">
      <c r="A42" s="76" t="s">
        <v>71</v>
      </c>
      <c r="B42" s="23">
        <v>4247.2</v>
      </c>
      <c r="C42" s="18"/>
      <c r="D42" s="64">
        <v>4555.3</v>
      </c>
      <c r="E42" s="65"/>
      <c r="F42" s="64">
        <v>4552.8999999999996</v>
      </c>
      <c r="G42" s="19"/>
      <c r="H42" s="19">
        <f t="shared" si="0"/>
        <v>7.197683179506484</v>
      </c>
      <c r="I42" s="19">
        <f t="shared" si="1"/>
        <v>99.947314117621218</v>
      </c>
    </row>
    <row r="43" spans="1:9" ht="15" x14ac:dyDescent="0.2">
      <c r="A43" s="76" t="s">
        <v>72</v>
      </c>
      <c r="B43" s="23">
        <v>9551.5</v>
      </c>
      <c r="C43" s="18"/>
      <c r="D43" s="64">
        <v>6969.9</v>
      </c>
      <c r="E43" s="65"/>
      <c r="F43" s="64">
        <v>6969.9</v>
      </c>
      <c r="G43" s="19"/>
      <c r="H43" s="19">
        <f t="shared" si="0"/>
        <v>-27.028215463539766</v>
      </c>
      <c r="I43" s="19">
        <f t="shared" si="1"/>
        <v>100</v>
      </c>
    </row>
    <row r="44" spans="1:9" ht="15" x14ac:dyDescent="0.2">
      <c r="A44" s="76" t="s">
        <v>73</v>
      </c>
      <c r="B44" s="23">
        <v>7032.5</v>
      </c>
      <c r="C44" s="18"/>
      <c r="D44" s="64">
        <v>8155.4</v>
      </c>
      <c r="E44" s="65"/>
      <c r="F44" s="64">
        <v>7976.8</v>
      </c>
      <c r="G44" s="19"/>
      <c r="H44" s="19">
        <f t="shared" si="0"/>
        <v>13.427657305367944</v>
      </c>
      <c r="I44" s="19">
        <f t="shared" si="1"/>
        <v>97.810039973514478</v>
      </c>
    </row>
    <row r="45" spans="1:9" ht="30" x14ac:dyDescent="0.2">
      <c r="A45" s="76" t="s">
        <v>74</v>
      </c>
      <c r="B45" s="23">
        <v>1513.7</v>
      </c>
      <c r="C45" s="18"/>
      <c r="D45" s="64">
        <v>1676.3</v>
      </c>
      <c r="E45" s="65"/>
      <c r="F45" s="64">
        <v>1585.4</v>
      </c>
      <c r="G45" s="19"/>
      <c r="H45" s="19">
        <f t="shared" si="0"/>
        <v>4.7367377948074392</v>
      </c>
      <c r="I45" s="19">
        <f t="shared" si="1"/>
        <v>94.577342957704474</v>
      </c>
    </row>
    <row r="46" spans="1:9" ht="15" x14ac:dyDescent="0.2">
      <c r="A46" s="76" t="s">
        <v>75</v>
      </c>
      <c r="B46" s="23">
        <f>SUM(B47:B50)</f>
        <v>6850.7</v>
      </c>
      <c r="C46" s="18">
        <f>B46*100/B5</f>
        <v>0.73943479925425082</v>
      </c>
      <c r="D46" s="64">
        <f>SUM(D47:D50)</f>
        <v>36273.700000000004</v>
      </c>
      <c r="E46" s="65">
        <f>D46*100/D5</f>
        <v>2.5830703171476017</v>
      </c>
      <c r="F46" s="64">
        <f>SUM(F47:F50)</f>
        <v>35572.799999999996</v>
      </c>
      <c r="G46" s="19">
        <f>F46*100/F5</f>
        <v>2.5614676853837826</v>
      </c>
      <c r="H46" s="19">
        <f t="shared" si="0"/>
        <v>419.25788605543949</v>
      </c>
      <c r="I46" s="19">
        <f t="shared" si="1"/>
        <v>98.067746052925372</v>
      </c>
    </row>
    <row r="47" spans="1:9" ht="15" x14ac:dyDescent="0.2">
      <c r="A47" s="76" t="s">
        <v>120</v>
      </c>
      <c r="B47" s="23">
        <v>6133.7</v>
      </c>
      <c r="C47" s="18"/>
      <c r="D47" s="64">
        <v>16697.900000000001</v>
      </c>
      <c r="E47" s="65"/>
      <c r="F47" s="64">
        <v>16682.3</v>
      </c>
      <c r="G47" s="19"/>
      <c r="H47" s="19">
        <f t="shared" si="0"/>
        <v>171.97776219899896</v>
      </c>
      <c r="I47" s="19">
        <f t="shared" si="1"/>
        <v>99.906575078303248</v>
      </c>
    </row>
    <row r="48" spans="1:9" ht="15" x14ac:dyDescent="0.2">
      <c r="A48" s="76" t="s">
        <v>76</v>
      </c>
      <c r="B48" s="23">
        <v>702</v>
      </c>
      <c r="C48" s="18"/>
      <c r="D48" s="64">
        <v>19545.900000000001</v>
      </c>
      <c r="E48" s="65"/>
      <c r="F48" s="64">
        <v>18860.599999999999</v>
      </c>
      <c r="G48" s="19"/>
      <c r="H48" s="19" t="s">
        <v>122</v>
      </c>
      <c r="I48" s="19" t="s">
        <v>122</v>
      </c>
    </row>
    <row r="49" spans="1:9" ht="15" x14ac:dyDescent="0.2">
      <c r="A49" s="76" t="s">
        <v>115</v>
      </c>
      <c r="B49" s="23">
        <v>0</v>
      </c>
      <c r="C49" s="18"/>
      <c r="D49" s="64">
        <v>0</v>
      </c>
      <c r="E49" s="65"/>
      <c r="F49" s="64">
        <v>0</v>
      </c>
      <c r="G49" s="19"/>
      <c r="H49" s="19" t="e">
        <f t="shared" si="0"/>
        <v>#DIV/0!</v>
      </c>
      <c r="I49" s="19" t="e">
        <f t="shared" si="1"/>
        <v>#DIV/0!</v>
      </c>
    </row>
    <row r="50" spans="1:9" ht="30" x14ac:dyDescent="0.2">
      <c r="A50" s="76" t="s">
        <v>124</v>
      </c>
      <c r="B50" s="23">
        <v>15</v>
      </c>
      <c r="C50" s="18"/>
      <c r="D50" s="64">
        <v>29.9</v>
      </c>
      <c r="E50" s="65"/>
      <c r="F50" s="64">
        <v>29.9</v>
      </c>
      <c r="G50" s="19"/>
      <c r="H50" s="19">
        <f t="shared" si="0"/>
        <v>99.333333333333314</v>
      </c>
      <c r="I50" s="19">
        <f t="shared" si="1"/>
        <v>100</v>
      </c>
    </row>
    <row r="51" spans="1:9" ht="30" hidden="1" x14ac:dyDescent="0.2">
      <c r="A51" s="74" t="s">
        <v>118</v>
      </c>
      <c r="B51" s="23">
        <f>SUM(B52)</f>
        <v>0</v>
      </c>
      <c r="C51" s="18">
        <f>B51*100/B5</f>
        <v>0</v>
      </c>
      <c r="D51" s="61">
        <f>SUM(D52)</f>
        <v>0</v>
      </c>
      <c r="E51" s="18">
        <f>D51*100/D5</f>
        <v>0</v>
      </c>
      <c r="F51" s="61">
        <f>SUM(F52)</f>
        <v>0</v>
      </c>
      <c r="G51" s="19">
        <f>F51*100/F5</f>
        <v>0</v>
      </c>
      <c r="H51" s="19" t="s">
        <v>122</v>
      </c>
      <c r="I51" s="19" t="s">
        <v>22</v>
      </c>
    </row>
    <row r="52" spans="1:9" ht="15" hidden="1" x14ac:dyDescent="0.2">
      <c r="A52" s="74" t="s">
        <v>119</v>
      </c>
      <c r="B52" s="23">
        <v>0</v>
      </c>
      <c r="C52" s="18"/>
      <c r="D52" s="61">
        <v>0</v>
      </c>
      <c r="E52" s="18"/>
      <c r="F52" s="61">
        <v>0</v>
      </c>
      <c r="G52" s="19"/>
      <c r="H52" s="19" t="s">
        <v>122</v>
      </c>
      <c r="I52" s="19" t="s">
        <v>22</v>
      </c>
    </row>
    <row r="53" spans="1:9" ht="45" x14ac:dyDescent="0.2">
      <c r="A53" s="76" t="s">
        <v>77</v>
      </c>
      <c r="B53" s="23">
        <f>SUM(B54)</f>
        <v>6538.8</v>
      </c>
      <c r="C53" s="18">
        <f>B53*100/B5</f>
        <v>0.70576966811620645</v>
      </c>
      <c r="D53" s="64">
        <f>SUM(D54)</f>
        <v>6427.7</v>
      </c>
      <c r="E53" s="65">
        <f>D53*100/D5</f>
        <v>0.45772008583435486</v>
      </c>
      <c r="F53" s="64">
        <f>SUM(F54)</f>
        <v>6398.4</v>
      </c>
      <c r="G53" s="19">
        <f>F53*100/F5</f>
        <v>0.46072546547248455</v>
      </c>
      <c r="H53" s="19">
        <f t="shared" si="0"/>
        <v>-2.1471829693521727</v>
      </c>
      <c r="I53" s="19">
        <f t="shared" si="1"/>
        <v>99.544160430636154</v>
      </c>
    </row>
    <row r="54" spans="1:9" ht="30" x14ac:dyDescent="0.2">
      <c r="A54" s="76" t="s">
        <v>102</v>
      </c>
      <c r="B54" s="23">
        <v>6538.8</v>
      </c>
      <c r="C54" s="18"/>
      <c r="D54" s="64">
        <v>6427.7</v>
      </c>
      <c r="E54" s="65"/>
      <c r="F54" s="64">
        <v>6398.4</v>
      </c>
      <c r="G54" s="19"/>
      <c r="H54" s="19">
        <f t="shared" si="0"/>
        <v>-2.1471829693521727</v>
      </c>
      <c r="I54" s="19">
        <f t="shared" si="1"/>
        <v>99.544160430636154</v>
      </c>
    </row>
    <row r="55" spans="1:9" ht="60" x14ac:dyDescent="0.2">
      <c r="A55" s="76" t="s">
        <v>116</v>
      </c>
      <c r="B55" s="23">
        <f>SUM(B56:B57)</f>
        <v>0</v>
      </c>
      <c r="C55" s="18">
        <f>B55*100/B5</f>
        <v>0</v>
      </c>
      <c r="D55" s="64">
        <f>SUM(D56:D57)</f>
        <v>0</v>
      </c>
      <c r="E55" s="65">
        <f>D55*100/D5</f>
        <v>0</v>
      </c>
      <c r="F55" s="64">
        <f>SUM(F56:F57)</f>
        <v>0</v>
      </c>
      <c r="G55" s="19">
        <f>F55*100/F5</f>
        <v>0</v>
      </c>
      <c r="H55" s="19" t="e">
        <f t="shared" si="0"/>
        <v>#DIV/0!</v>
      </c>
      <c r="I55" s="19" t="e">
        <f t="shared" si="1"/>
        <v>#DIV/0!</v>
      </c>
    </row>
    <row r="56" spans="1:9" ht="60" x14ac:dyDescent="0.2">
      <c r="A56" s="76" t="s">
        <v>121</v>
      </c>
      <c r="B56" s="23">
        <v>0</v>
      </c>
      <c r="C56" s="18"/>
      <c r="D56" s="64">
        <v>0</v>
      </c>
      <c r="E56" s="65"/>
      <c r="F56" s="64">
        <v>0</v>
      </c>
      <c r="G56" s="19"/>
      <c r="H56" s="19" t="e">
        <f t="shared" si="0"/>
        <v>#DIV/0!</v>
      </c>
      <c r="I56" s="19" t="e">
        <f t="shared" si="1"/>
        <v>#DIV/0!</v>
      </c>
    </row>
    <row r="57" spans="1:9" ht="30" x14ac:dyDescent="0.2">
      <c r="A57" s="76" t="s">
        <v>117</v>
      </c>
      <c r="B57" s="23">
        <v>0</v>
      </c>
      <c r="C57" s="18"/>
      <c r="D57" s="64">
        <v>0</v>
      </c>
      <c r="E57" s="65">
        <v>0</v>
      </c>
      <c r="F57" s="64">
        <v>0</v>
      </c>
      <c r="G57" s="19"/>
      <c r="H57" s="19" t="s">
        <v>22</v>
      </c>
      <c r="I57" s="19" t="e">
        <f t="shared" si="1"/>
        <v>#DIV/0!</v>
      </c>
    </row>
    <row r="58" spans="1:9" ht="30" x14ac:dyDescent="0.2">
      <c r="A58" s="76" t="s">
        <v>103</v>
      </c>
      <c r="B58" s="23">
        <v>32624.2</v>
      </c>
      <c r="C58" s="18"/>
      <c r="D58" s="64">
        <v>-14213.3</v>
      </c>
      <c r="E58" s="65"/>
      <c r="F58" s="64">
        <v>55913.5</v>
      </c>
      <c r="G58" s="19"/>
      <c r="H58" s="19"/>
      <c r="I58" s="19"/>
    </row>
  </sheetData>
  <mergeCells count="1">
    <mergeCell ref="A1:I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F17" sqref="F17"/>
    </sheetView>
  </sheetViews>
  <sheetFormatPr defaultRowHeight="12.75" x14ac:dyDescent="0.2"/>
  <cols>
    <col min="1" max="1" width="37.7109375" customWidth="1"/>
    <col min="2" max="9" width="17.5703125" customWidth="1"/>
  </cols>
  <sheetData>
    <row r="1" spans="1:9" ht="14.25" x14ac:dyDescent="0.2">
      <c r="A1" s="82" t="s">
        <v>106</v>
      </c>
      <c r="B1" s="83"/>
      <c r="C1" s="83"/>
      <c r="D1" s="83"/>
      <c r="E1" s="83"/>
      <c r="F1" s="83"/>
      <c r="G1" s="83"/>
      <c r="H1" s="83"/>
      <c r="I1" s="83"/>
    </row>
    <row r="2" spans="1:9" ht="15" x14ac:dyDescent="0.25">
      <c r="A2" s="2"/>
      <c r="B2" s="2"/>
      <c r="C2" s="2"/>
      <c r="D2" s="2"/>
      <c r="E2" s="2"/>
      <c r="F2" s="2"/>
      <c r="G2" s="2"/>
      <c r="H2" s="2"/>
      <c r="I2" s="3" t="s">
        <v>84</v>
      </c>
    </row>
    <row r="3" spans="1:9" s="1" customFormat="1" ht="71.25" x14ac:dyDescent="0.2">
      <c r="A3" s="4" t="s">
        <v>0</v>
      </c>
      <c r="B3" s="24" t="s">
        <v>129</v>
      </c>
      <c r="C3" s="4" t="s">
        <v>1</v>
      </c>
      <c r="D3" s="4" t="s">
        <v>130</v>
      </c>
      <c r="E3" s="4" t="s">
        <v>2</v>
      </c>
      <c r="F3" s="4" t="s">
        <v>131</v>
      </c>
      <c r="G3" s="4" t="s">
        <v>2</v>
      </c>
      <c r="H3" s="4" t="s">
        <v>3</v>
      </c>
      <c r="I3" s="4" t="s">
        <v>4</v>
      </c>
    </row>
    <row r="4" spans="1:9" s="1" customFormat="1" ht="15" x14ac:dyDescent="0.25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</row>
    <row r="5" spans="1:9" ht="30" x14ac:dyDescent="0.25">
      <c r="A5" s="6" t="s">
        <v>83</v>
      </c>
      <c r="B5" s="67">
        <f>SUM(B6:B10)</f>
        <v>-28288.2</v>
      </c>
      <c r="C5" s="7"/>
      <c r="D5" s="55">
        <f>SUM(D6:D10)</f>
        <v>-32624.2</v>
      </c>
      <c r="E5" s="7"/>
      <c r="F5" s="7">
        <f>SUM(F6:F10)</f>
        <v>-55913.399999999994</v>
      </c>
      <c r="G5" s="7"/>
      <c r="H5" s="7"/>
      <c r="I5" s="7"/>
    </row>
    <row r="6" spans="1:9" ht="60" x14ac:dyDescent="0.25">
      <c r="A6" s="8" t="s">
        <v>78</v>
      </c>
      <c r="B6" s="68">
        <v>0</v>
      </c>
      <c r="C6" s="9"/>
      <c r="D6" s="56">
        <v>0</v>
      </c>
      <c r="E6" s="9"/>
      <c r="F6" s="9">
        <v>0</v>
      </c>
      <c r="G6" s="9"/>
      <c r="H6" s="9"/>
      <c r="I6" s="9"/>
    </row>
    <row r="7" spans="1:9" ht="30" x14ac:dyDescent="0.25">
      <c r="A7" s="10" t="s">
        <v>79</v>
      </c>
      <c r="B7" s="69">
        <v>0</v>
      </c>
      <c r="C7" s="11"/>
      <c r="D7" s="57">
        <v>-15000</v>
      </c>
      <c r="E7" s="11"/>
      <c r="F7" s="57">
        <v>-20000</v>
      </c>
      <c r="G7" s="11"/>
      <c r="H7" s="11"/>
      <c r="I7" s="11"/>
    </row>
    <row r="8" spans="1:9" ht="45" x14ac:dyDescent="0.25">
      <c r="A8" s="12" t="s">
        <v>80</v>
      </c>
      <c r="B8" s="70">
        <v>0</v>
      </c>
      <c r="C8" s="13"/>
      <c r="D8" s="58">
        <v>0</v>
      </c>
      <c r="E8" s="13"/>
      <c r="F8" s="22">
        <v>-2121.3000000000002</v>
      </c>
      <c r="G8" s="13"/>
      <c r="H8" s="13"/>
      <c r="I8" s="13"/>
    </row>
    <row r="9" spans="1:9" ht="30" x14ac:dyDescent="0.25">
      <c r="A9" s="12" t="s">
        <v>81</v>
      </c>
      <c r="B9" s="70">
        <v>0</v>
      </c>
      <c r="C9" s="13"/>
      <c r="D9" s="58">
        <v>0</v>
      </c>
      <c r="E9" s="13"/>
      <c r="F9" s="13">
        <v>0</v>
      </c>
      <c r="G9" s="13"/>
      <c r="H9" s="13"/>
      <c r="I9" s="13"/>
    </row>
    <row r="10" spans="1:9" ht="30" x14ac:dyDescent="0.25">
      <c r="A10" s="12" t="s">
        <v>82</v>
      </c>
      <c r="B10" s="70">
        <v>-28288.2</v>
      </c>
      <c r="C10" s="13"/>
      <c r="D10" s="58">
        <v>-17624.2</v>
      </c>
      <c r="E10" s="13"/>
      <c r="F10" s="58">
        <v>-33792.1</v>
      </c>
      <c r="G10" s="13"/>
      <c r="H10" s="13"/>
      <c r="I10" s="13"/>
    </row>
  </sheetData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Екатерина Козлова</dc:creator>
  <cp:lastModifiedBy>User</cp:lastModifiedBy>
  <dcterms:created xsi:type="dcterms:W3CDTF">2021-07-16T11:47:31Z</dcterms:created>
  <dcterms:modified xsi:type="dcterms:W3CDTF">2026-01-21T06:12:04Z</dcterms:modified>
</cp:coreProperties>
</file>