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75" yWindow="3675" windowWidth="21600" windowHeight="11385"/>
  </bookViews>
  <sheets>
    <sheet name="Доходы" sheetId="4" r:id="rId1"/>
    <sheet name="Расходы" sheetId="3" r:id="rId2"/>
    <sheet name="Источники" sheetId="2" r:id="rId3"/>
  </sheets>
  <definedNames>
    <definedName name="__bookmark_1">#REF!</definedName>
    <definedName name="__bookmark_2">#REF!</definedName>
    <definedName name="__bookmark_6">#REF!</definedName>
    <definedName name="__bookmark_7">#REF!</definedName>
  </definedNames>
  <calcPr calcId="144525"/>
</workbook>
</file>

<file path=xl/calcChain.xml><?xml version="1.0" encoding="utf-8"?>
<calcChain xmlns="http://schemas.openxmlformats.org/spreadsheetml/2006/main">
  <c r="B34" i="4" l="1"/>
  <c r="B18" i="4"/>
  <c r="D5" i="2"/>
  <c r="F39" i="3"/>
  <c r="F15" i="3"/>
  <c r="F22" i="4"/>
  <c r="D18" i="4"/>
  <c r="F18" i="4"/>
  <c r="B5" i="2" l="1"/>
  <c r="F28" i="4" l="1"/>
  <c r="D28" i="4"/>
  <c r="D6" i="3"/>
  <c r="F6" i="3"/>
  <c r="B28" i="4"/>
  <c r="B22" i="4"/>
  <c r="F5" i="2"/>
  <c r="F13" i="3"/>
  <c r="D18" i="3" l="1"/>
  <c r="F49" i="3"/>
  <c r="F51" i="3"/>
  <c r="F44" i="3"/>
  <c r="F36" i="3"/>
  <c r="F30" i="3"/>
  <c r="F23" i="3"/>
  <c r="F18" i="3"/>
  <c r="B13" i="3"/>
  <c r="B9" i="4" l="1"/>
  <c r="F11" i="4" l="1"/>
  <c r="D39" i="3" l="1"/>
  <c r="D51" i="3"/>
  <c r="D49" i="3"/>
  <c r="D28" i="3"/>
  <c r="D13" i="3"/>
  <c r="D22" i="4"/>
  <c r="F9" i="4"/>
  <c r="D9" i="4"/>
  <c r="B51" i="3"/>
  <c r="B49" i="3"/>
  <c r="I17" i="4"/>
  <c r="H17" i="4"/>
  <c r="D44" i="3" l="1"/>
  <c r="I48" i="3" l="1"/>
  <c r="B44" i="3"/>
  <c r="B23" i="3"/>
  <c r="H25" i="4" l="1"/>
  <c r="B11" i="4"/>
  <c r="D23" i="3" l="1"/>
  <c r="I27" i="3"/>
  <c r="I37" i="4" l="1"/>
  <c r="H37" i="4"/>
  <c r="I33" i="4"/>
  <c r="H33" i="4"/>
  <c r="I32" i="4"/>
  <c r="H32" i="4"/>
  <c r="I31" i="4"/>
  <c r="H31" i="4"/>
  <c r="I30" i="4"/>
  <c r="H30" i="4"/>
  <c r="I26" i="4"/>
  <c r="H26" i="4"/>
  <c r="I25" i="4"/>
  <c r="C25" i="4"/>
  <c r="I24" i="4"/>
  <c r="H24" i="4"/>
  <c r="C24" i="4"/>
  <c r="I23" i="4"/>
  <c r="H23" i="4"/>
  <c r="I22" i="4"/>
  <c r="H22" i="4"/>
  <c r="I21" i="4"/>
  <c r="H21" i="4"/>
  <c r="I20" i="4"/>
  <c r="H20" i="4"/>
  <c r="I19" i="4"/>
  <c r="H19" i="4"/>
  <c r="B8" i="4"/>
  <c r="C17" i="4" s="1"/>
  <c r="I16" i="4"/>
  <c r="H16" i="4"/>
  <c r="I15" i="4"/>
  <c r="H15" i="4"/>
  <c r="I14" i="4"/>
  <c r="H13" i="4"/>
  <c r="I12" i="4"/>
  <c r="H12" i="4"/>
  <c r="D11" i="4"/>
  <c r="D8" i="4" s="1"/>
  <c r="I10" i="4"/>
  <c r="H10" i="4"/>
  <c r="I9" i="4"/>
  <c r="H9" i="4"/>
  <c r="H11" i="4" l="1"/>
  <c r="F8" i="4"/>
  <c r="I18" i="4"/>
  <c r="E17" i="4"/>
  <c r="I11" i="4"/>
  <c r="H28" i="4"/>
  <c r="H29" i="4"/>
  <c r="H18" i="4"/>
  <c r="B7" i="4"/>
  <c r="C33" i="4" s="1"/>
  <c r="C23" i="4"/>
  <c r="I28" i="4"/>
  <c r="I29" i="4"/>
  <c r="F7" i="4" l="1"/>
  <c r="G33" i="4" s="1"/>
  <c r="G17" i="4"/>
  <c r="C30" i="4"/>
  <c r="D7" i="4"/>
  <c r="E12" i="4" s="1"/>
  <c r="H8" i="4"/>
  <c r="I8" i="4"/>
  <c r="C20" i="4"/>
  <c r="C18" i="4"/>
  <c r="C10" i="4"/>
  <c r="C31" i="4"/>
  <c r="C21" i="4"/>
  <c r="C22" i="4"/>
  <c r="C14" i="4"/>
  <c r="C19" i="4"/>
  <c r="C15" i="4"/>
  <c r="C13" i="4"/>
  <c r="C9" i="4"/>
  <c r="C8" i="4"/>
  <c r="C11" i="4"/>
  <c r="C29" i="4"/>
  <c r="C16" i="4"/>
  <c r="C12" i="4"/>
  <c r="C26" i="4"/>
  <c r="C28" i="4"/>
  <c r="I7" i="3"/>
  <c r="I8" i="3"/>
  <c r="I9" i="3"/>
  <c r="I10" i="3"/>
  <c r="I11" i="3"/>
  <c r="I12" i="3"/>
  <c r="I14" i="3"/>
  <c r="I19" i="3"/>
  <c r="I20" i="3"/>
  <c r="I22" i="3"/>
  <c r="I24" i="3"/>
  <c r="I26" i="3"/>
  <c r="I31" i="3"/>
  <c r="I32" i="3"/>
  <c r="I33" i="3"/>
  <c r="I34" i="3"/>
  <c r="I35" i="3"/>
  <c r="I37" i="3"/>
  <c r="I38" i="3"/>
  <c r="I40" i="3"/>
  <c r="I41" i="3"/>
  <c r="I42" i="3"/>
  <c r="I43" i="3"/>
  <c r="I45" i="3"/>
  <c r="I47" i="3"/>
  <c r="I50" i="3"/>
  <c r="I52" i="3"/>
  <c r="I53" i="3"/>
  <c r="I54" i="3"/>
  <c r="H7" i="3"/>
  <c r="H8" i="3"/>
  <c r="H10" i="3"/>
  <c r="H12" i="3"/>
  <c r="H14" i="3"/>
  <c r="H20" i="3"/>
  <c r="H31" i="3"/>
  <c r="H32" i="3"/>
  <c r="H33" i="3"/>
  <c r="H35" i="3"/>
  <c r="H37" i="3"/>
  <c r="H38" i="3"/>
  <c r="H40" i="3"/>
  <c r="H41" i="3"/>
  <c r="H42" i="3"/>
  <c r="H43" i="3"/>
  <c r="H45" i="3"/>
  <c r="H50" i="3"/>
  <c r="H52" i="3"/>
  <c r="H53" i="3"/>
  <c r="H54" i="3"/>
  <c r="B28" i="3"/>
  <c r="F28" i="3"/>
  <c r="D15" i="3"/>
  <c r="B6" i="3"/>
  <c r="G13" i="4" l="1"/>
  <c r="G20" i="4"/>
  <c r="G28" i="4"/>
  <c r="G11" i="4"/>
  <c r="G25" i="4"/>
  <c r="G10" i="4"/>
  <c r="H7" i="4"/>
  <c r="G26" i="4"/>
  <c r="G32" i="4"/>
  <c r="G12" i="4"/>
  <c r="G21" i="4"/>
  <c r="G30" i="4"/>
  <c r="G18" i="4"/>
  <c r="G29" i="4"/>
  <c r="G14" i="4"/>
  <c r="G16" i="4"/>
  <c r="G9" i="4"/>
  <c r="G19" i="4"/>
  <c r="G22" i="4"/>
  <c r="G8" i="4"/>
  <c r="G24" i="4"/>
  <c r="G31" i="4"/>
  <c r="E14" i="4"/>
  <c r="E24" i="4"/>
  <c r="E16" i="4"/>
  <c r="E22" i="4"/>
  <c r="E18" i="4"/>
  <c r="E13" i="4"/>
  <c r="E11" i="4"/>
  <c r="E9" i="4"/>
  <c r="E30" i="4"/>
  <c r="E25" i="4"/>
  <c r="E26" i="4"/>
  <c r="E10" i="4"/>
  <c r="E29" i="4"/>
  <c r="E33" i="4"/>
  <c r="E21" i="4"/>
  <c r="I7" i="4"/>
  <c r="E28" i="4"/>
  <c r="E20" i="4"/>
  <c r="E8" i="4"/>
  <c r="E32" i="4"/>
  <c r="E19" i="4"/>
  <c r="E31" i="4"/>
  <c r="I23" i="3"/>
  <c r="H44" i="3"/>
  <c r="I44" i="3"/>
  <c r="B39" i="3" l="1"/>
  <c r="D36" i="3"/>
  <c r="B36" i="3"/>
  <c r="D30" i="3"/>
  <c r="B30" i="3"/>
  <c r="H30" i="3" s="1"/>
  <c r="B18" i="3"/>
  <c r="B5" i="3" l="1"/>
  <c r="C18" i="3" s="1"/>
  <c r="H36" i="3"/>
  <c r="I36" i="3"/>
  <c r="I49" i="3"/>
  <c r="H49" i="3"/>
  <c r="H18" i="3"/>
  <c r="I18" i="3"/>
  <c r="F5" i="3"/>
  <c r="I6" i="3"/>
  <c r="H6" i="3"/>
  <c r="I13" i="3"/>
  <c r="H13" i="3"/>
  <c r="I30" i="3"/>
  <c r="I39" i="3"/>
  <c r="H39" i="3"/>
  <c r="I51" i="3"/>
  <c r="H51" i="3"/>
  <c r="D5" i="3"/>
  <c r="E39" i="3" l="1"/>
  <c r="E23" i="3"/>
  <c r="I5" i="3"/>
  <c r="E44" i="3"/>
  <c r="E15" i="3"/>
  <c r="E6" i="3"/>
  <c r="E36" i="3"/>
  <c r="E30" i="3"/>
  <c r="E49" i="3"/>
  <c r="E18" i="3"/>
  <c r="E51" i="3"/>
  <c r="E13" i="3"/>
  <c r="C49" i="3"/>
  <c r="C39" i="3"/>
  <c r="C30" i="3"/>
  <c r="H5" i="3"/>
  <c r="C51" i="3"/>
  <c r="C44" i="3"/>
  <c r="C36" i="3"/>
  <c r="C13" i="3"/>
  <c r="C6" i="3"/>
  <c r="G51" i="3"/>
  <c r="G30" i="3"/>
  <c r="G6" i="3"/>
  <c r="G15" i="3"/>
  <c r="G44" i="3"/>
  <c r="G36" i="3"/>
  <c r="G18" i="3"/>
  <c r="G49" i="3"/>
  <c r="G13" i="3"/>
  <c r="G39" i="3"/>
  <c r="G23" i="3"/>
  <c r="C15" i="3"/>
  <c r="C23" i="3"/>
  <c r="C5" i="3" l="1"/>
  <c r="E5" i="3"/>
</calcChain>
</file>

<file path=xl/sharedStrings.xml><?xml version="1.0" encoding="utf-8"?>
<sst xmlns="http://schemas.openxmlformats.org/spreadsheetml/2006/main" count="172" uniqueCount="119">
  <si>
    <t>Наименование показателя</t>
  </si>
  <si>
    <t>Уд.вес в общем объеме (по гр.2)</t>
  </si>
  <si>
    <t>Уд.вес в общем объеме</t>
  </si>
  <si>
    <t>Процент прироста (+), снижения (-) (гр.6/гр.2*100-100)</t>
  </si>
  <si>
    <t>Процент исполнения (гр.6/гр.4*100)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</si>
  <si>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</si>
  <si>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</si>
  <si>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</si>
  <si>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</si>
  <si>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</si>
  <si>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</si>
  <si>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</si>
  <si>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</si>
  <si>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</si>
  <si>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НАЛОГОВЫЕ И НЕНАЛОГОВЫЕ ДОХОДЫ</t>
  </si>
  <si>
    <t>НАЛОГИ НА ПРИБЫЛЬ, ДОХОДЫ</t>
  </si>
  <si>
    <t>Налог на доходы физических лиц</t>
  </si>
  <si>
    <t>0</t>
  </si>
  <si>
    <t>НАЛОГИ НА СОВОКУПНЫЙ ДОХОД</t>
  </si>
  <si>
    <t>Единый сельскохозяйственный налог</t>
  </si>
  <si>
    <t>ГОСУДАРСТВЕННАЯ ПОШЛИНА</t>
  </si>
  <si>
    <t>ПЛАТЕЖИ ПРИ ПОЛЬЗОВАНИИ ПРИРОДНЫМИ РЕСУРСАМИ</t>
  </si>
  <si>
    <t>Плата за негативное воздействие на окружающую среду</t>
  </si>
  <si>
    <t>ДОХОДЫ ОТ ОКАЗАНИЯ ПЛАТНЫХ УСЛУГ И КОМПЕНСАЦИИ ЗАТРАТ ГОСУДАРСТВА</t>
  </si>
  <si>
    <t>ДОХОДЫ ОТ ПРОДАЖИ МАТЕРИАЛЬНЫХ И НЕМАТЕРИАЛЬНЫХ АКТИВОВ</t>
  </si>
  <si>
    <t>ШТРАФЫ, САНКЦИИ, ВОЗМЕЩЕНИЕ УЩЕРБА</t>
  </si>
  <si>
    <t>ПРОЧИЕ НЕНАЛОГОВЫЕ ДОХОДЫ</t>
  </si>
  <si>
    <t>БЕЗВОЗМЕЗДНЫЕ ПОСТУПЛЕНИЯ</t>
  </si>
  <si>
    <t>БЕЗВОЗМЕЗДНЫЕ ПОСТУПЛЕНИЯ ОТ ДРУГИХ БЮДЖЕТОВ БЮДЖЕТНОЙ СИСТЕМЫ РОССИЙСКОЙ ФЕДЕРАЦИИ</t>
  </si>
  <si>
    <t>Дотации бюджетам субъектов Российской Федерации и муниципальных образований</t>
  </si>
  <si>
    <t>Субсидии бюджетам субъектов Российской Федерации и муниципальных образований</t>
  </si>
  <si>
    <t>Субвенции бюджетам субъектов Российской Федерации и муниципальных образований</t>
  </si>
  <si>
    <t>Иные межбюджетные трансферты</t>
  </si>
  <si>
    <t>БЕЗВОЗМЕЗДНЫЕ ПОСТУПЛЕНИЯ ОТ ГОСУДАРСТВЕННЫХ ОРГАНИЗАЦИЙ</t>
  </si>
  <si>
    <t>ПРОЧИЕ БЕЗВОЗМЕЗДНЫЕ ПОСТУПЛЕНИЯ</t>
  </si>
  <si>
    <t>ДОХОДЫ БЮДЖЕТОВ БЮДЖЕТНОЙ СИСТЕМЫ РФ ОТ ВОЗВРАТА ОСТАТКОВ СУБСИДИЙ И СУБВЕНЦИЙ ПРОШЛЫХ ЛЕТ</t>
  </si>
  <si>
    <t>ВОЗВРАТ ОСТАТКОВ СУБСИДИЙ И СУБВЕНЦИЙ ПРОШЛЫХ ЛЕТ</t>
  </si>
  <si>
    <t>Д О Х О Д Ы - всего</t>
  </si>
  <si>
    <t>ОБЩЕГОСУДАРСТВЕННЫЕ ВОПРОСЫ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</si>
  <si>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</si>
  <si>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</si>
  <si>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Судебная система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</si>
  <si>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</si>
  <si>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Резервные фонды</t>
  </si>
  <si>
    <t>Другие общегосударственные вопросы</t>
  </si>
  <si>
    <t>НАЦИОНАЛЬНАЯ ОБОРОНА</t>
  </si>
  <si>
    <t>Мобилизационная и вневойсковая подготовка</t>
  </si>
  <si>
    <t>НАЦИОНАЛЬНАЯ БЕЗОПАСНОСТЬ И ПРАВООХРАНИТЕЛЬНАЯ ДЕЯТЕЛЬНОСТЬ</t>
  </si>
  <si>
    <t>НАЦИОНАЛЬНАЯ ЭКОНОМИКА</t>
  </si>
  <si>
    <t>Сельское хозяйство и рыболовство</t>
  </si>
  <si>
    <t>Транспорт</t>
  </si>
  <si>
    <t>Дорожное хозяйство (дорожные фонды)</t>
  </si>
  <si>
    <t>Другие вопросы в области национальной экономики</t>
  </si>
  <si>
    <t>ЖИЛИЩНО-КОММУНАЛЬНОЕ ХОЗЯЙСТВО</t>
  </si>
  <si>
    <t>Жилищное хозяйство</t>
  </si>
  <si>
    <t>Коммунальное хозяйство</t>
  </si>
  <si>
    <t>ОБРАЗОВАНИЕ</t>
  </si>
  <si>
    <t>Дошкольное образование</t>
  </si>
  <si>
    <t>Общее образование</t>
  </si>
  <si>
    <t>Дополнительное образование детей</t>
  </si>
  <si>
    <t>Молодежная политика</t>
  </si>
  <si>
    <t>Другие вопросы в области образования</t>
  </si>
  <si>
    <t>КУЛЬТУРА, КИНЕМАТОГРАФИЯ</t>
  </si>
  <si>
    <t>Культура</t>
  </si>
  <si>
    <t>СОЦИАЛЬНАЯ ПОЛИТИКА</t>
  </si>
  <si>
    <t>Пенсионное обеспечение</t>
  </si>
  <si>
    <t>Социальное обеспечение населения</t>
  </si>
  <si>
    <t>Охрана семьи и детства</t>
  </si>
  <si>
    <t>Другие вопросы в области социальной политики</t>
  </si>
  <si>
    <t>ФИЗИЧЕСКАЯ КУЛЬТУРА И СПОРТ</t>
  </si>
  <si>
    <t>Массовый спорт</t>
  </si>
  <si>
    <t>ОБСЛУЖИВАНИЕ ГОСУДАРСТВЕННОГО И МУНИЦИПАЛЬНОГО ДОЛГА</t>
  </si>
  <si>
    <t>Дотации на выравнивание бюджетной обеспеченности субъектов Российской Федерации и муниципальных образований</t>
  </si>
  <si>
    <t>Прочие межбюджетные трансферты общего характера</t>
  </si>
  <si>
    <t>Государственные (муниципальные) ценные бумаги, номинальная стоимость которых указана в валюте Российской Федерации</t>
  </si>
  <si>
    <t>Кредиты кредитных организаций в валюте Российской Федерации</t>
  </si>
  <si>
    <t>Бюджетные кредиты от других бюджетов бюджетной системы Российской Федерации</t>
  </si>
  <si>
    <t>Иные источники внутреннего финансирования дефицитов бюджетов</t>
  </si>
  <si>
    <t>Изменение остатков средств на счетах по учету средств бюджета</t>
  </si>
  <si>
    <t>ИСТОЧНИКИ ФИНАНСИРОВАНИЯ ДЕФИЦИТА БЮДЖЕТА - всего</t>
  </si>
  <si>
    <t>тыс.руб.</t>
  </si>
  <si>
    <t>Единый налог на вмененный доход</t>
  </si>
  <si>
    <t>Патент</t>
  </si>
  <si>
    <t>ДОХОДЫ ОТ ИСПОЛЬЗОВАНИЯ ИМУЩЕСТВА, НАХОДЯЩЕГОСЯ В МУНИЦИПАЛЬНОЙ СОБСТВЕННОСТИ</t>
  </si>
  <si>
    <t>Доходы от аренды за земельные участки</t>
  </si>
  <si>
    <t>Доходы от сдачи в аренду имущества</t>
  </si>
  <si>
    <t>Прочие доходы от использования имущества</t>
  </si>
  <si>
    <t>тыс. руб.</t>
  </si>
  <si>
    <t>Уд. Вес в общем объеме (по гр.2)</t>
  </si>
  <si>
    <t>Уд. Вес в общем объеме</t>
  </si>
  <si>
    <t>Процент исполнения (гр.6/4*100)</t>
  </si>
  <si>
    <t>Р А С Х О Д Ы -всего</t>
  </si>
  <si>
    <t xml:space="preserve">Защита населения и территории от последствий чрезвычайных ситуаций природного и технического характера, гражданская оборона </t>
  </si>
  <si>
    <t>Другие вопросы в области культуры,кинематографии</t>
  </si>
  <si>
    <t>Обслуживание государственого внутреннего и муниципального долга</t>
  </si>
  <si>
    <t>МЕЖБЮДЖЕТНЫЕ ТРАНСФЕРТЫ ОБЩЕГО ХАРАКТЕРА БЮДЖЕТАМ СУБЪЕКТОВ РОССИЙСКОЙ ФЕДЕРАЦИИИ МУНИЦИПАЛЬНЫХ ОБРАЗОВАНИЙ</t>
  </si>
  <si>
    <t>Результат исполнения бюджета(ДЕФИЦИТ/ПРОФИЦИТ)</t>
  </si>
  <si>
    <t>1. Доходы  бюджета Кемскго муниципального района</t>
  </si>
  <si>
    <t>2. Расходы  бюджета Кемского муниципального района</t>
  </si>
  <si>
    <t>3.Источники финансирования дефицита бюджета  Кемского муниципального района</t>
  </si>
  <si>
    <t>УСН</t>
  </si>
  <si>
    <t>Физическая культура</t>
  </si>
  <si>
    <t>Защита населения и территории от чрезвычайных ситуаций природного и техногенного характера, пожарная безопасность</t>
  </si>
  <si>
    <t>Благоустройство</t>
  </si>
  <si>
    <t>ОХРАНА ОКРУЖАЮЩЕЙ СРЕДЫ</t>
  </si>
  <si>
    <t>Сбор, удаление отходов и очистка сточных вод</t>
  </si>
  <si>
    <t>Спорт высших достижений</t>
  </si>
  <si>
    <t>X</t>
  </si>
  <si>
    <t>х</t>
  </si>
  <si>
    <t>Другие вопросы в области жилищно-коммунального хозяйства</t>
  </si>
  <si>
    <t>Х</t>
  </si>
  <si>
    <t>Другие вопросы в области физической культуры и спорта</t>
  </si>
  <si>
    <t>ЗАДОЛЖЕННОСТЬ И ПЕРЕРАСЧЕТЫ ПО ОТМЕНЕННЫМ НАЛОГАМ, СБОРАМ И ИНЫМ ОБЯЗАТЕЛЬНЫМ ПЛАТЕЖАМ</t>
  </si>
  <si>
    <t>Информация об исполнении  бюджета Кемского муниципального района за год 2025 года</t>
  </si>
  <si>
    <t>Факт на 01.01.2025 (отчетный) год</t>
  </si>
  <si>
    <t>План на 2025 год по состоянию на 01.01.2026 (текущий) год</t>
  </si>
  <si>
    <t>Факт на 01.01.2026 (текущий) год</t>
  </si>
  <si>
    <t>Факт на 01.01.2025 отчетный год</t>
  </si>
  <si>
    <t>План на 2025 год по состоянию на 01.01.2026 (текущий )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</si>
</sst>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&quot;###,##0"/>
    <numFmt numFmtId="165" formatCode="#,##0\ _₽"/>
    <numFmt numFmtId="166" formatCode="#,###.0"/>
    <numFmt numFmtId="167" formatCode="#,##0.0"/>
  </numFmts>
  <fonts count="11" x14ac:knownFonts="1">
    <font>
      <sz val="10"/>
      <name val="Arial"/>
    </font>
    <font>
      <b/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/>
    <xf numFmtId="0" fontId="3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165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165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wrapText="1"/>
    </xf>
    <xf numFmtId="165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165" fontId="4" fillId="0" borderId="1" xfId="0" applyNumberFormat="1" applyFont="1" applyBorder="1" applyAlignment="1">
      <alignment horizontal="center" vertical="center" wrapText="1"/>
    </xf>
    <xf numFmtId="0" fontId="5" fillId="0" borderId="0" xfId="0" applyFont="1"/>
    <xf numFmtId="0" fontId="0" fillId="0" borderId="0" xfId="0" applyFill="1"/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0" fillId="0" borderId="0" xfId="0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0" fillId="2" borderId="0" xfId="0" applyFill="1"/>
    <xf numFmtId="0" fontId="4" fillId="0" borderId="4" xfId="0" applyFont="1" applyBorder="1" applyAlignment="1">
      <alignment horizontal="center" wrapText="1"/>
    </xf>
    <xf numFmtId="0" fontId="8" fillId="3" borderId="2" xfId="0" applyFont="1" applyFill="1" applyBorder="1" applyAlignment="1">
      <alignment vertical="center" wrapText="1"/>
    </xf>
    <xf numFmtId="3" fontId="8" fillId="3" borderId="2" xfId="0" applyNumberFormat="1" applyFont="1" applyFill="1" applyBorder="1" applyAlignment="1">
      <alignment horizontal="center" vertical="center"/>
    </xf>
    <xf numFmtId="1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3" fontId="7" fillId="3" borderId="2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wrapText="1"/>
    </xf>
    <xf numFmtId="164" fontId="2" fillId="3" borderId="6" xfId="0" applyNumberFormat="1" applyFont="1" applyFill="1" applyBorder="1" applyAlignment="1">
      <alignment horizontal="center" vertical="center" wrapText="1"/>
    </xf>
    <xf numFmtId="164" fontId="2" fillId="3" borderId="7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67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164" fontId="3" fillId="2" borderId="1" xfId="0" applyNumberFormat="1" applyFont="1" applyFill="1" applyBorder="1" applyAlignment="1">
      <alignment horizontal="center" vertical="center" wrapText="1"/>
    </xf>
    <xf numFmtId="167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/>
    <xf numFmtId="164" fontId="4" fillId="2" borderId="3" xfId="0" applyNumberFormat="1" applyFont="1" applyFill="1" applyBorder="1" applyAlignment="1">
      <alignment horizontal="center" vertical="center" wrapText="1"/>
    </xf>
    <xf numFmtId="167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wrapText="1"/>
    </xf>
    <xf numFmtId="16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/>
    </xf>
    <xf numFmtId="4" fontId="2" fillId="3" borderId="6" xfId="0" applyNumberFormat="1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6" fontId="6" fillId="2" borderId="0" xfId="0" applyNumberFormat="1" applyFont="1" applyFill="1" applyAlignment="1">
      <alignment horizontal="center" wrapText="1"/>
    </xf>
    <xf numFmtId="166" fontId="8" fillId="2" borderId="2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/>
    </xf>
    <xf numFmtId="166" fontId="0" fillId="2" borderId="0" xfId="0" applyNumberFormat="1" applyFill="1"/>
    <xf numFmtId="0" fontId="6" fillId="2" borderId="0" xfId="0" applyFont="1" applyFill="1" applyAlignment="1">
      <alignment horizont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/>
    </xf>
    <xf numFmtId="164" fontId="8" fillId="2" borderId="2" xfId="0" applyNumberFormat="1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3" fontId="3" fillId="2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3" fillId="0" borderId="0" xfId="0" applyFont="1"/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tabSelected="1" workbookViewId="0">
      <selection activeCell="B18" sqref="B18"/>
    </sheetView>
  </sheetViews>
  <sheetFormatPr defaultRowHeight="12.75" x14ac:dyDescent="0.2"/>
  <cols>
    <col min="1" max="1" width="37.7109375" style="1" customWidth="1"/>
    <col min="2" max="2" width="17.5703125" style="24" customWidth="1"/>
    <col min="3" max="3" width="17.5703125" style="1" customWidth="1"/>
    <col min="4" max="4" width="17.5703125" style="24" customWidth="1"/>
    <col min="5" max="5" width="17.5703125" style="1" customWidth="1"/>
    <col min="6" max="6" width="17.5703125" style="24" customWidth="1"/>
    <col min="7" max="9" width="17.5703125" style="1" customWidth="1"/>
    <col min="10" max="16384" width="9.140625" style="1"/>
  </cols>
  <sheetData>
    <row r="1" spans="1:9" ht="15" x14ac:dyDescent="0.25">
      <c r="A1" s="70" t="s">
        <v>113</v>
      </c>
      <c r="B1" s="71"/>
      <c r="C1" s="71"/>
      <c r="D1" s="71"/>
      <c r="E1" s="71"/>
      <c r="F1" s="71"/>
      <c r="G1" s="71"/>
      <c r="H1" s="71"/>
      <c r="I1" s="71"/>
    </row>
    <row r="3" spans="1:9" ht="14.25" x14ac:dyDescent="0.2">
      <c r="A3" s="69" t="s">
        <v>97</v>
      </c>
      <c r="B3" s="69"/>
      <c r="C3" s="69"/>
      <c r="D3" s="69"/>
      <c r="E3" s="69"/>
      <c r="F3" s="69"/>
      <c r="G3" s="69"/>
      <c r="H3" s="69"/>
      <c r="I3" s="69"/>
    </row>
    <row r="4" spans="1:9" ht="15" x14ac:dyDescent="0.25">
      <c r="I4" s="2" t="s">
        <v>80</v>
      </c>
    </row>
    <row r="5" spans="1:9" ht="71.25" x14ac:dyDescent="0.2">
      <c r="A5" s="3" t="s">
        <v>0</v>
      </c>
      <c r="B5" s="22" t="s">
        <v>114</v>
      </c>
      <c r="C5" s="3" t="s">
        <v>1</v>
      </c>
      <c r="D5" s="22" t="s">
        <v>115</v>
      </c>
      <c r="E5" s="3" t="s">
        <v>2</v>
      </c>
      <c r="F5" s="22" t="s">
        <v>116</v>
      </c>
      <c r="G5" s="3" t="s">
        <v>2</v>
      </c>
      <c r="H5" s="3" t="s">
        <v>3</v>
      </c>
      <c r="I5" s="3" t="s">
        <v>4</v>
      </c>
    </row>
    <row r="6" spans="1:9" ht="15.75" thickBot="1" x14ac:dyDescent="0.3">
      <c r="A6" s="25" t="s">
        <v>5</v>
      </c>
      <c r="B6" s="45" t="s">
        <v>6</v>
      </c>
      <c r="C6" s="25" t="s">
        <v>7</v>
      </c>
      <c r="D6" s="45" t="s">
        <v>8</v>
      </c>
      <c r="E6" s="25" t="s">
        <v>9</v>
      </c>
      <c r="F6" s="45" t="s">
        <v>10</v>
      </c>
      <c r="G6" s="25" t="s">
        <v>11</v>
      </c>
      <c r="H6" s="25" t="s">
        <v>12</v>
      </c>
      <c r="I6" s="25" t="s">
        <v>13</v>
      </c>
    </row>
    <row r="7" spans="1:9" s="13" customFormat="1" ht="15" thickBot="1" x14ac:dyDescent="0.25">
      <c r="A7" s="31" t="s">
        <v>37</v>
      </c>
      <c r="B7" s="53">
        <f>B8+B28</f>
        <v>844839.90000000014</v>
      </c>
      <c r="C7" s="32">
        <v>100</v>
      </c>
      <c r="D7" s="53">
        <f>D8+D28</f>
        <v>1200983.45</v>
      </c>
      <c r="E7" s="32">
        <v>100</v>
      </c>
      <c r="F7" s="53">
        <f>F8+F28</f>
        <v>1243903.46</v>
      </c>
      <c r="G7" s="32">
        <v>100</v>
      </c>
      <c r="H7" s="50">
        <f t="shared" ref="H7:H15" si="0">F7/B7*100-100</f>
        <v>47.235406376995201</v>
      </c>
      <c r="I7" s="33">
        <f>F7/D7*100</f>
        <v>103.5737386722523</v>
      </c>
    </row>
    <row r="8" spans="1:9" s="24" customFormat="1" ht="28.5" x14ac:dyDescent="0.2">
      <c r="A8" s="67" t="s">
        <v>14</v>
      </c>
      <c r="B8" s="62">
        <f>B9+B11+B16+B18+B22+B24+B25+B26+B27</f>
        <v>373970.60000000003</v>
      </c>
      <c r="C8" s="44">
        <f>B8*100/B7</f>
        <v>44.265262566315812</v>
      </c>
      <c r="D8" s="62">
        <f>D9+D11+D16+D18+D22+D24+D25+D26+D27</f>
        <v>477150.9</v>
      </c>
      <c r="E8" s="62">
        <f>D8*100/D7</f>
        <v>39.730014597619977</v>
      </c>
      <c r="F8" s="62">
        <f>F9+F11+F16+F18+F22+F24+F25+F26+F27</f>
        <v>523957.49999999994</v>
      </c>
      <c r="G8" s="44">
        <f>F8*100/F7</f>
        <v>42.122038956302923</v>
      </c>
      <c r="H8" s="51">
        <f t="shared" si="0"/>
        <v>40.10660196282808</v>
      </c>
      <c r="I8" s="43">
        <f t="shared" ref="I8:I26" si="1">F8/D8*100</f>
        <v>109.80960111360996</v>
      </c>
    </row>
    <row r="9" spans="1:9" s="24" customFormat="1" ht="15" x14ac:dyDescent="0.25">
      <c r="A9" s="66" t="s">
        <v>15</v>
      </c>
      <c r="B9" s="38">
        <f>SUM(B10)</f>
        <v>301558.40000000002</v>
      </c>
      <c r="C9" s="35">
        <f>B9*100/B7</f>
        <v>35.694147494691002</v>
      </c>
      <c r="D9" s="38">
        <f>D10</f>
        <v>370350.4</v>
      </c>
      <c r="E9" s="38">
        <f>D9*100/D7</f>
        <v>30.837260913129153</v>
      </c>
      <c r="F9" s="38">
        <f>F10</f>
        <v>416453.1</v>
      </c>
      <c r="G9" s="35">
        <f>F9*100/F7</f>
        <v>33.479535461698937</v>
      </c>
      <c r="H9" s="52">
        <f t="shared" si="0"/>
        <v>38.10031489754553</v>
      </c>
      <c r="I9" s="34">
        <f t="shared" si="1"/>
        <v>112.44840021773972</v>
      </c>
    </row>
    <row r="10" spans="1:9" s="24" customFormat="1" ht="15" x14ac:dyDescent="0.25">
      <c r="A10" s="66" t="s">
        <v>16</v>
      </c>
      <c r="B10" s="38">
        <v>301558.40000000002</v>
      </c>
      <c r="C10" s="35">
        <f>B10*100/B7</f>
        <v>35.694147494691002</v>
      </c>
      <c r="D10" s="38">
        <v>370350.4</v>
      </c>
      <c r="E10" s="38">
        <f>D10*100/D7</f>
        <v>30.837260913129153</v>
      </c>
      <c r="F10" s="38">
        <v>416453.1</v>
      </c>
      <c r="G10" s="35">
        <f>F10*100/F7</f>
        <v>33.479535461698937</v>
      </c>
      <c r="H10" s="52">
        <f t="shared" si="0"/>
        <v>38.10031489754553</v>
      </c>
      <c r="I10" s="34">
        <f t="shared" si="1"/>
        <v>112.44840021773972</v>
      </c>
    </row>
    <row r="11" spans="1:9" s="24" customFormat="1" ht="18.75" customHeight="1" x14ac:dyDescent="0.25">
      <c r="A11" s="37" t="s">
        <v>18</v>
      </c>
      <c r="B11" s="38">
        <f>B12+B13+B14+B15</f>
        <v>44850.5</v>
      </c>
      <c r="C11" s="35">
        <f>B11*100/B7</f>
        <v>5.3087573160311194</v>
      </c>
      <c r="D11" s="38">
        <f>D12+D13+D14+D15</f>
        <v>76338</v>
      </c>
      <c r="E11" s="38">
        <f>D11*100/D7</f>
        <v>6.3562907548809271</v>
      </c>
      <c r="F11" s="38">
        <f>SUM(F12:F15)</f>
        <v>76925.599999999991</v>
      </c>
      <c r="G11" s="35">
        <f>F11*100/F7</f>
        <v>6.1842098260583658</v>
      </c>
      <c r="H11" s="52">
        <f t="shared" si="0"/>
        <v>71.51559068460773</v>
      </c>
      <c r="I11" s="34">
        <f t="shared" si="1"/>
        <v>100.76973460137808</v>
      </c>
    </row>
    <row r="12" spans="1:9" s="24" customFormat="1" ht="16.5" customHeight="1" x14ac:dyDescent="0.25">
      <c r="A12" s="37" t="s">
        <v>100</v>
      </c>
      <c r="B12" s="38">
        <v>1837.6</v>
      </c>
      <c r="C12" s="35">
        <f>B12*100/B7</f>
        <v>0.21750866643490674</v>
      </c>
      <c r="D12" s="38">
        <v>1868</v>
      </c>
      <c r="E12" s="38">
        <f>D12*100/D7</f>
        <v>0.15553919581489653</v>
      </c>
      <c r="F12" s="38">
        <v>1770.5</v>
      </c>
      <c r="G12" s="35">
        <f>F12*100/F7</f>
        <v>0.14233419689981408</v>
      </c>
      <c r="H12" s="52">
        <f t="shared" si="0"/>
        <v>-3.6515019590770521</v>
      </c>
      <c r="I12" s="34">
        <f t="shared" si="1"/>
        <v>94.780513918629552</v>
      </c>
    </row>
    <row r="13" spans="1:9" s="24" customFormat="1" ht="15" x14ac:dyDescent="0.25">
      <c r="A13" s="37" t="s">
        <v>81</v>
      </c>
      <c r="B13" s="38">
        <v>6.9</v>
      </c>
      <c r="C13" s="35">
        <f>B13*100/B7</f>
        <v>8.1672278972619533E-4</v>
      </c>
      <c r="D13" s="38">
        <v>20</v>
      </c>
      <c r="E13" s="38">
        <f>D13*100/D7</f>
        <v>1.6653018823864726E-3</v>
      </c>
      <c r="F13" s="38">
        <v>21</v>
      </c>
      <c r="G13" s="35">
        <f>F13*100/F7</f>
        <v>1.6882339084417371E-3</v>
      </c>
      <c r="H13" s="52">
        <f t="shared" si="0"/>
        <v>204.3478260869565</v>
      </c>
      <c r="I13" s="34" t="s">
        <v>108</v>
      </c>
    </row>
    <row r="14" spans="1:9" s="24" customFormat="1" ht="15" x14ac:dyDescent="0.25">
      <c r="A14" s="37" t="s">
        <v>19</v>
      </c>
      <c r="B14" s="38">
        <v>41886.699999999997</v>
      </c>
      <c r="C14" s="35">
        <f>B14*100/B7</f>
        <v>4.9579452864382931</v>
      </c>
      <c r="D14" s="38">
        <v>73300</v>
      </c>
      <c r="E14" s="38">
        <f>D14*100/D7</f>
        <v>6.1033313989464224</v>
      </c>
      <c r="F14" s="38">
        <v>73368.2</v>
      </c>
      <c r="G14" s="35">
        <f>F14*100/F7</f>
        <v>5.8982230019683364</v>
      </c>
      <c r="H14" s="34" t="s">
        <v>108</v>
      </c>
      <c r="I14" s="34">
        <f t="shared" si="1"/>
        <v>100.09304229195088</v>
      </c>
    </row>
    <row r="15" spans="1:9" s="24" customFormat="1" ht="15" x14ac:dyDescent="0.25">
      <c r="A15" s="37" t="s">
        <v>82</v>
      </c>
      <c r="B15" s="38">
        <v>1119.3</v>
      </c>
      <c r="C15" s="35">
        <f>B15*100/B7</f>
        <v>0.13248664036819283</v>
      </c>
      <c r="D15" s="38">
        <v>1150</v>
      </c>
      <c r="E15" s="38">
        <v>0</v>
      </c>
      <c r="F15" s="38">
        <v>1765.9</v>
      </c>
      <c r="G15" s="35">
        <v>0</v>
      </c>
      <c r="H15" s="34">
        <f t="shared" si="0"/>
        <v>57.768248012150451</v>
      </c>
      <c r="I15" s="34">
        <f t="shared" si="1"/>
        <v>153.55652173913043</v>
      </c>
    </row>
    <row r="16" spans="1:9" s="24" customFormat="1" ht="15" x14ac:dyDescent="0.25">
      <c r="A16" s="37" t="s">
        <v>20</v>
      </c>
      <c r="B16" s="38">
        <v>4647</v>
      </c>
      <c r="C16" s="35">
        <f>B16*100/B7</f>
        <v>0.55004504403733767</v>
      </c>
      <c r="D16" s="38">
        <v>7600</v>
      </c>
      <c r="E16" s="38">
        <f>D16*100/D7</f>
        <v>0.63281471530685962</v>
      </c>
      <c r="F16" s="38">
        <v>8138.9</v>
      </c>
      <c r="G16" s="35">
        <f>F16*100/F7</f>
        <v>0.65430318844840263</v>
      </c>
      <c r="H16" s="34">
        <f>F16/B16*100-100</f>
        <v>75.143103077254125</v>
      </c>
      <c r="I16" s="34">
        <f t="shared" si="1"/>
        <v>107.0907894736842</v>
      </c>
    </row>
    <row r="17" spans="1:9" s="24" customFormat="1" ht="60" x14ac:dyDescent="0.25">
      <c r="A17" s="37" t="s">
        <v>112</v>
      </c>
      <c r="B17" s="38">
        <v>-0.95</v>
      </c>
      <c r="C17" s="35">
        <f>B17*100/B8</f>
        <v>-2.5403066444260589E-4</v>
      </c>
      <c r="D17" s="38">
        <v>0.1</v>
      </c>
      <c r="E17" s="38">
        <f>D17*100/D8</f>
        <v>2.0957730562805183E-5</v>
      </c>
      <c r="F17" s="38">
        <v>0.09</v>
      </c>
      <c r="G17" s="35">
        <f>F17*100/F8</f>
        <v>1.7176965689011039E-5</v>
      </c>
      <c r="H17" s="34">
        <f>F17/B17*100-100</f>
        <v>-109.47368421052632</v>
      </c>
      <c r="I17" s="34">
        <f t="shared" si="1"/>
        <v>89.999999999999986</v>
      </c>
    </row>
    <row r="18" spans="1:9" s="24" customFormat="1" ht="60" x14ac:dyDescent="0.25">
      <c r="A18" s="37" t="s">
        <v>83</v>
      </c>
      <c r="B18" s="38">
        <f>SUM(B19:B21)</f>
        <v>5227.7</v>
      </c>
      <c r="C18" s="35">
        <f>B18*100/B7</f>
        <v>0.61877996055820739</v>
      </c>
      <c r="D18" s="38">
        <f>SUM(D19:D21)</f>
        <v>5237.2</v>
      </c>
      <c r="E18" s="38">
        <f>D18*100/D7</f>
        <v>0.43607595092172169</v>
      </c>
      <c r="F18" s="38">
        <f>SUM(F19:F21)</f>
        <v>4940.2</v>
      </c>
      <c r="G18" s="35">
        <f>F18*100/F7</f>
        <v>0.39715300735637477</v>
      </c>
      <c r="H18" s="34">
        <f>F18/B18*100-100</f>
        <v>-5.4995504715266748</v>
      </c>
      <c r="I18" s="34">
        <f t="shared" si="1"/>
        <v>94.329030779806004</v>
      </c>
    </row>
    <row r="19" spans="1:9" s="24" customFormat="1" ht="30" x14ac:dyDescent="0.25">
      <c r="A19" s="37" t="s">
        <v>84</v>
      </c>
      <c r="B19" s="38">
        <v>2363</v>
      </c>
      <c r="C19" s="35">
        <f>B19*100/B7</f>
        <v>0.27969796407579706</v>
      </c>
      <c r="D19" s="38">
        <v>2192</v>
      </c>
      <c r="E19" s="38">
        <f>D19*100/D7</f>
        <v>0.1825170863095574</v>
      </c>
      <c r="F19" s="38">
        <v>2198.1</v>
      </c>
      <c r="G19" s="35">
        <f>F19*100/F7</f>
        <v>0.17670985495932298</v>
      </c>
      <c r="H19" s="34">
        <f>F19/B19*100-100</f>
        <v>-6.9784172661870514</v>
      </c>
      <c r="I19" s="34">
        <f t="shared" si="1"/>
        <v>100.27828467153283</v>
      </c>
    </row>
    <row r="20" spans="1:9" s="24" customFormat="1" ht="15" x14ac:dyDescent="0.25">
      <c r="A20" s="37" t="s">
        <v>85</v>
      </c>
      <c r="B20" s="38">
        <v>1705.1</v>
      </c>
      <c r="C20" s="35">
        <f>B20*100/B7</f>
        <v>0.20182522155972982</v>
      </c>
      <c r="D20" s="38">
        <v>1985.2</v>
      </c>
      <c r="E20" s="38">
        <f>D20*100/D7</f>
        <v>0.16529786484568126</v>
      </c>
      <c r="F20" s="38">
        <v>1815.2</v>
      </c>
      <c r="G20" s="35">
        <f>F20*100/F7</f>
        <v>0.14592772336206863</v>
      </c>
      <c r="H20" s="34">
        <f>F20/B20*100-100</f>
        <v>6.4570992903641979</v>
      </c>
      <c r="I20" s="34">
        <f t="shared" si="1"/>
        <v>91.436631069917382</v>
      </c>
    </row>
    <row r="21" spans="1:9" s="24" customFormat="1" ht="30" x14ac:dyDescent="0.25">
      <c r="A21" s="37" t="s">
        <v>86</v>
      </c>
      <c r="B21" s="38">
        <v>1159.5999999999999</v>
      </c>
      <c r="C21" s="35">
        <f>B21*100/B7</f>
        <v>0.13725677492268057</v>
      </c>
      <c r="D21" s="38">
        <v>1060</v>
      </c>
      <c r="E21" s="38">
        <f>D21*100/D7</f>
        <v>8.826099976648305E-2</v>
      </c>
      <c r="F21" s="38">
        <v>926.9</v>
      </c>
      <c r="G21" s="35">
        <f>F21*100/F7</f>
        <v>7.4515429034983149E-2</v>
      </c>
      <c r="H21" s="34">
        <f t="shared" ref="H21:H26" si="2">F21/B21*100-100</f>
        <v>-20.067264573991025</v>
      </c>
      <c r="I21" s="34">
        <f t="shared" si="1"/>
        <v>87.443396226415089</v>
      </c>
    </row>
    <row r="22" spans="1:9" s="24" customFormat="1" ht="30" x14ac:dyDescent="0.25">
      <c r="A22" s="37" t="s">
        <v>21</v>
      </c>
      <c r="B22" s="38">
        <f>SUM(B23)</f>
        <v>690.6</v>
      </c>
      <c r="C22" s="35">
        <f>B22*100/B7</f>
        <v>8.1743298345639204E-2</v>
      </c>
      <c r="D22" s="38">
        <f>D23</f>
        <v>697.2</v>
      </c>
      <c r="E22" s="38">
        <f>D22*100/D7</f>
        <v>5.8052423619992431E-2</v>
      </c>
      <c r="F22" s="38">
        <f>F23</f>
        <v>892.3</v>
      </c>
      <c r="G22" s="35">
        <f>F22*100/F7</f>
        <v>7.1733862690598199E-2</v>
      </c>
      <c r="H22" s="34">
        <f t="shared" si="2"/>
        <v>29.206487112655651</v>
      </c>
      <c r="I22" s="34">
        <f t="shared" si="1"/>
        <v>127.98336201950657</v>
      </c>
    </row>
    <row r="23" spans="1:9" s="24" customFormat="1" ht="30" x14ac:dyDescent="0.25">
      <c r="A23" s="37" t="s">
        <v>22</v>
      </c>
      <c r="B23" s="38">
        <v>690.6</v>
      </c>
      <c r="C23" s="35">
        <f>B23*100/B8</f>
        <v>0.18466692301480381</v>
      </c>
      <c r="D23" s="38">
        <v>697.2</v>
      </c>
      <c r="E23" s="38">
        <v>0</v>
      </c>
      <c r="F23" s="38">
        <v>892.3</v>
      </c>
      <c r="G23" s="35">
        <v>0</v>
      </c>
      <c r="H23" s="34">
        <f t="shared" si="2"/>
        <v>29.206487112655651</v>
      </c>
      <c r="I23" s="34">
        <f t="shared" si="1"/>
        <v>127.98336201950657</v>
      </c>
    </row>
    <row r="24" spans="1:9" s="24" customFormat="1" ht="49.5" customHeight="1" x14ac:dyDescent="0.25">
      <c r="A24" s="37" t="s">
        <v>23</v>
      </c>
      <c r="B24" s="38">
        <v>11819.5</v>
      </c>
      <c r="C24" s="35">
        <f>B24*100/B9</f>
        <v>3.9194729777051474</v>
      </c>
      <c r="D24" s="38">
        <v>14171.2</v>
      </c>
      <c r="E24" s="38">
        <f>D24*100/D7</f>
        <v>1.1799663017837589</v>
      </c>
      <c r="F24" s="38">
        <v>14158.4</v>
      </c>
      <c r="G24" s="35">
        <f>F24*100/F7</f>
        <v>1.1382233794895948</v>
      </c>
      <c r="H24" s="34">
        <f t="shared" si="2"/>
        <v>19.788485130504668</v>
      </c>
      <c r="I24" s="34">
        <f t="shared" si="1"/>
        <v>99.909675962515522</v>
      </c>
    </row>
    <row r="25" spans="1:9" s="24" customFormat="1" ht="45" x14ac:dyDescent="0.25">
      <c r="A25" s="37" t="s">
        <v>24</v>
      </c>
      <c r="B25" s="38">
        <v>4202.7</v>
      </c>
      <c r="C25" s="35">
        <f>B25*100/B10</f>
        <v>1.3936603987817948</v>
      </c>
      <c r="D25" s="38">
        <v>673.7</v>
      </c>
      <c r="E25" s="38">
        <f>D25*100/D7</f>
        <v>5.6095693908188332E-2</v>
      </c>
      <c r="F25" s="38">
        <v>597.79999999999995</v>
      </c>
      <c r="G25" s="35">
        <f>F25*100/F7</f>
        <v>4.8058391926974781E-2</v>
      </c>
      <c r="H25" s="34">
        <f t="shared" si="2"/>
        <v>-85.775810788302763</v>
      </c>
      <c r="I25" s="34">
        <f t="shared" si="1"/>
        <v>88.733857800207801</v>
      </c>
    </row>
    <row r="26" spans="1:9" s="24" customFormat="1" ht="30" x14ac:dyDescent="0.25">
      <c r="A26" s="37" t="s">
        <v>25</v>
      </c>
      <c r="B26" s="38">
        <v>974.2</v>
      </c>
      <c r="C26" s="35">
        <f>B26*100/B7</f>
        <v>0.11531178865960283</v>
      </c>
      <c r="D26" s="38">
        <v>1788.6</v>
      </c>
      <c r="E26" s="38">
        <f>D26*100/D7</f>
        <v>0.14892794734182224</v>
      </c>
      <c r="F26" s="38">
        <v>1556.6</v>
      </c>
      <c r="G26" s="35">
        <f>F26*100/F7</f>
        <v>0.12513832866097183</v>
      </c>
      <c r="H26" s="34">
        <f t="shared" si="2"/>
        <v>59.782385547115581</v>
      </c>
      <c r="I26" s="34">
        <f t="shared" si="1"/>
        <v>87.028961198702888</v>
      </c>
    </row>
    <row r="27" spans="1:9" s="24" customFormat="1" ht="15" x14ac:dyDescent="0.25">
      <c r="A27" s="37" t="s">
        <v>26</v>
      </c>
      <c r="B27" s="38">
        <v>0</v>
      </c>
      <c r="C27" s="35">
        <v>0</v>
      </c>
      <c r="D27" s="38">
        <v>294.60000000000002</v>
      </c>
      <c r="E27" s="38">
        <v>0</v>
      </c>
      <c r="F27" s="38">
        <v>294.60000000000002</v>
      </c>
      <c r="G27" s="35" t="s">
        <v>17</v>
      </c>
      <c r="H27" s="34"/>
      <c r="I27" s="34"/>
    </row>
    <row r="28" spans="1:9" s="24" customFormat="1" ht="28.5" x14ac:dyDescent="0.2">
      <c r="A28" s="68" t="s">
        <v>27</v>
      </c>
      <c r="B28" s="38">
        <f>B29+B36+B37+B35</f>
        <v>470869.30000000005</v>
      </c>
      <c r="C28" s="35">
        <f>B28*100/B7</f>
        <v>55.734737433684181</v>
      </c>
      <c r="D28" s="38">
        <f>D29+D36+D37+D35</f>
        <v>723832.54999999993</v>
      </c>
      <c r="E28" s="38">
        <f>D28*100/D7</f>
        <v>60.26998540238003</v>
      </c>
      <c r="F28" s="38">
        <f>F29+F36+F37++F35</f>
        <v>719945.96</v>
      </c>
      <c r="G28" s="35">
        <f>F28*100/F7</f>
        <v>57.877961043697077</v>
      </c>
      <c r="H28" s="34">
        <f t="shared" ref="H28:H33" si="3">F28/B28*100-100</f>
        <v>52.897196738033244</v>
      </c>
      <c r="I28" s="34">
        <f>F28*100/D28</f>
        <v>99.463053989489708</v>
      </c>
    </row>
    <row r="29" spans="1:9" s="24" customFormat="1" ht="60" x14ac:dyDescent="0.25">
      <c r="A29" s="37" t="s">
        <v>28</v>
      </c>
      <c r="B29" s="38">
        <v>476483.4</v>
      </c>
      <c r="C29" s="35">
        <f>B29*100/B7</f>
        <v>56.399253870467049</v>
      </c>
      <c r="D29" s="38">
        <v>723832.6</v>
      </c>
      <c r="E29" s="38">
        <f>D29*100/D7</f>
        <v>60.269989565634731</v>
      </c>
      <c r="F29" s="38">
        <v>719946</v>
      </c>
      <c r="G29" s="35">
        <f>F29*100/F7</f>
        <v>57.877964259380711</v>
      </c>
      <c r="H29" s="34">
        <f t="shared" si="3"/>
        <v>51.095714981886033</v>
      </c>
      <c r="I29" s="34">
        <f t="shared" ref="I29:I32" si="4">F29/D29*100</f>
        <v>99.463052645045281</v>
      </c>
    </row>
    <row r="30" spans="1:9" s="24" customFormat="1" ht="45" x14ac:dyDescent="0.25">
      <c r="A30" s="37" t="s">
        <v>29</v>
      </c>
      <c r="B30" s="38">
        <v>3401</v>
      </c>
      <c r="C30" s="35">
        <f>B30*100/B7</f>
        <v>0.40256147939982467</v>
      </c>
      <c r="D30" s="38">
        <v>3159</v>
      </c>
      <c r="E30" s="38">
        <f>D30*100/D7</f>
        <v>0.26303443232294332</v>
      </c>
      <c r="F30" s="38">
        <v>3159</v>
      </c>
      <c r="G30" s="35">
        <f>F30*100/F7</f>
        <v>0.25395861508416417</v>
      </c>
      <c r="H30" s="34">
        <f t="shared" si="3"/>
        <v>-7.1155542487503709</v>
      </c>
      <c r="I30" s="34">
        <f t="shared" si="4"/>
        <v>100</v>
      </c>
    </row>
    <row r="31" spans="1:9" s="24" customFormat="1" ht="45" x14ac:dyDescent="0.25">
      <c r="A31" s="37" t="s">
        <v>30</v>
      </c>
      <c r="B31" s="38">
        <v>66552.100000000006</v>
      </c>
      <c r="C31" s="35">
        <f>B31*100/B7</f>
        <v>7.877480691903874</v>
      </c>
      <c r="D31" s="38">
        <v>287063.7</v>
      </c>
      <c r="E31" s="38">
        <f>D31*100/D7</f>
        <v>23.902385998741284</v>
      </c>
      <c r="F31" s="38">
        <v>283311.3</v>
      </c>
      <c r="G31" s="35">
        <f>F31*100/F7</f>
        <v>22.775987776414741</v>
      </c>
      <c r="H31" s="34">
        <f t="shared" si="3"/>
        <v>325.69851289440902</v>
      </c>
      <c r="I31" s="34">
        <f t="shared" si="4"/>
        <v>98.692833681165524</v>
      </c>
    </row>
    <row r="32" spans="1:9" s="24" customFormat="1" ht="45" x14ac:dyDescent="0.25">
      <c r="A32" s="37" t="s">
        <v>31</v>
      </c>
      <c r="B32" s="38">
        <v>361498.8</v>
      </c>
      <c r="C32" s="35">
        <v>7</v>
      </c>
      <c r="D32" s="38">
        <v>381370.4</v>
      </c>
      <c r="E32" s="38">
        <f>D32*100/D7</f>
        <v>31.754842250324099</v>
      </c>
      <c r="F32" s="38">
        <v>381116.6</v>
      </c>
      <c r="G32" s="35">
        <f>F32*100/F7</f>
        <v>30.638760342382199</v>
      </c>
      <c r="H32" s="34">
        <f t="shared" si="3"/>
        <v>5.4267953309941674</v>
      </c>
      <c r="I32" s="34">
        <f t="shared" si="4"/>
        <v>99.933450524739186</v>
      </c>
    </row>
    <row r="33" spans="1:9" s="24" customFormat="1" ht="15" x14ac:dyDescent="0.25">
      <c r="A33" s="37" t="s">
        <v>32</v>
      </c>
      <c r="B33" s="38">
        <v>45031.5</v>
      </c>
      <c r="C33" s="35">
        <f>B33*100/B7</f>
        <v>5.3301814935587197</v>
      </c>
      <c r="D33" s="38">
        <v>52239.4</v>
      </c>
      <c r="E33" s="38">
        <f>D33*100/D7</f>
        <v>4.3497185577369946</v>
      </c>
      <c r="F33" s="38">
        <v>52359.199999999997</v>
      </c>
      <c r="G33" s="35">
        <f>F33*100/F7</f>
        <v>4.2092655647086952</v>
      </c>
      <c r="H33" s="34">
        <f t="shared" si="3"/>
        <v>16.272387106803009</v>
      </c>
      <c r="I33" s="34">
        <f>F33*100/D33</f>
        <v>100.22932882077512</v>
      </c>
    </row>
    <row r="34" spans="1:9" s="24" customFormat="1" ht="45" x14ac:dyDescent="0.25">
      <c r="A34" s="37" t="s">
        <v>33</v>
      </c>
      <c r="B34" s="38">
        <f>SUM(B35)</f>
        <v>2.9</v>
      </c>
      <c r="C34" s="35">
        <v>0</v>
      </c>
      <c r="D34" s="38">
        <v>0</v>
      </c>
      <c r="E34" s="38">
        <v>0</v>
      </c>
      <c r="F34" s="38">
        <v>0</v>
      </c>
      <c r="G34" s="35">
        <v>0</v>
      </c>
      <c r="H34" s="36"/>
      <c r="I34" s="34"/>
    </row>
    <row r="35" spans="1:9" s="42" customFormat="1" ht="30" x14ac:dyDescent="0.25">
      <c r="A35" s="37" t="s">
        <v>34</v>
      </c>
      <c r="B35" s="38">
        <v>2.9</v>
      </c>
      <c r="C35" s="39">
        <v>0</v>
      </c>
      <c r="D35" s="38">
        <v>0</v>
      </c>
      <c r="E35" s="38">
        <v>0</v>
      </c>
      <c r="F35" s="38">
        <v>0</v>
      </c>
      <c r="G35" s="39">
        <v>0</v>
      </c>
      <c r="H35" s="40"/>
      <c r="I35" s="41"/>
    </row>
    <row r="36" spans="1:9" s="24" customFormat="1" ht="60" x14ac:dyDescent="0.25">
      <c r="A36" s="37" t="s">
        <v>35</v>
      </c>
      <c r="B36" s="38">
        <v>517.9</v>
      </c>
      <c r="C36" s="35">
        <v>0</v>
      </c>
      <c r="D36" s="38">
        <v>0</v>
      </c>
      <c r="E36" s="38">
        <v>0</v>
      </c>
      <c r="F36" s="38">
        <v>0</v>
      </c>
      <c r="G36" s="35">
        <v>0</v>
      </c>
      <c r="H36" s="36"/>
      <c r="I36" s="34" t="s">
        <v>108</v>
      </c>
    </row>
    <row r="37" spans="1:9" s="24" customFormat="1" ht="30" x14ac:dyDescent="0.25">
      <c r="A37" s="37" t="s">
        <v>36</v>
      </c>
      <c r="B37" s="38">
        <v>-6134.9</v>
      </c>
      <c r="C37" s="34" t="s">
        <v>17</v>
      </c>
      <c r="D37" s="38">
        <v>-0.05</v>
      </c>
      <c r="E37" s="38" t="s">
        <v>17</v>
      </c>
      <c r="F37" s="38">
        <v>-0.04</v>
      </c>
      <c r="G37" s="35" t="s">
        <v>17</v>
      </c>
      <c r="H37" s="34">
        <f t="shared" ref="H37" si="5">F37/B37*100-100</f>
        <v>-99.999347992632323</v>
      </c>
      <c r="I37" s="34">
        <f>F37*100/D37</f>
        <v>80</v>
      </c>
    </row>
    <row r="38" spans="1:9" s="24" customFormat="1" x14ac:dyDescent="0.2">
      <c r="A38" s="42"/>
    </row>
    <row r="39" spans="1:9" s="24" customFormat="1" x14ac:dyDescent="0.2">
      <c r="A39" s="42"/>
    </row>
    <row r="40" spans="1:9" s="24" customFormat="1" x14ac:dyDescent="0.2"/>
  </sheetData>
  <mergeCells count="2">
    <mergeCell ref="A3:I3"/>
    <mergeCell ref="A1:I1"/>
  </mergeCells>
  <pageMargins left="0.7" right="0.7" top="0.75" bottom="0.75" header="0.3" footer="0.3"/>
  <pageSetup paperSize="9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workbookViewId="0">
      <selection activeCell="G7" sqref="G7"/>
    </sheetView>
  </sheetViews>
  <sheetFormatPr defaultRowHeight="12.75" x14ac:dyDescent="0.2"/>
  <cols>
    <col min="1" max="1" width="38.42578125" style="21" customWidth="1"/>
    <col min="2" max="2" width="14.5703125" style="57" customWidth="1"/>
    <col min="3" max="3" width="12.42578125" style="14" customWidth="1"/>
    <col min="4" max="4" width="15.42578125" style="24" customWidth="1"/>
    <col min="5" max="5" width="15.7109375" style="14" customWidth="1"/>
    <col min="6" max="6" width="17.140625" style="24" customWidth="1"/>
    <col min="7" max="7" width="16" style="14" customWidth="1"/>
    <col min="8" max="9" width="15.85546875" style="14" customWidth="1"/>
    <col min="10" max="16384" width="9.140625" style="14"/>
  </cols>
  <sheetData>
    <row r="1" spans="1:9" ht="14.25" x14ac:dyDescent="0.2">
      <c r="A1" s="72" t="s">
        <v>98</v>
      </c>
      <c r="B1" s="72"/>
      <c r="C1" s="72"/>
      <c r="D1" s="72"/>
      <c r="E1" s="72"/>
      <c r="F1" s="72"/>
      <c r="G1" s="72"/>
      <c r="H1" s="72"/>
      <c r="I1" s="72"/>
    </row>
    <row r="2" spans="1:9" ht="27" customHeight="1" x14ac:dyDescent="0.25">
      <c r="A2" s="15"/>
      <c r="B2" s="54"/>
      <c r="C2" s="16"/>
      <c r="D2" s="58"/>
      <c r="E2" s="16"/>
      <c r="F2" s="58"/>
      <c r="G2" s="16"/>
      <c r="H2" s="16"/>
      <c r="I2" s="17" t="s">
        <v>87</v>
      </c>
    </row>
    <row r="3" spans="1:9" ht="80.25" customHeight="1" x14ac:dyDescent="0.2">
      <c r="A3" s="18" t="s">
        <v>0</v>
      </c>
      <c r="B3" s="55" t="s">
        <v>117</v>
      </c>
      <c r="C3" s="18" t="s">
        <v>88</v>
      </c>
      <c r="D3" s="59" t="s">
        <v>118</v>
      </c>
      <c r="E3" s="18" t="s">
        <v>89</v>
      </c>
      <c r="F3" s="59" t="s">
        <v>116</v>
      </c>
      <c r="G3" s="18" t="s">
        <v>89</v>
      </c>
      <c r="H3" s="18" t="s">
        <v>3</v>
      </c>
      <c r="I3" s="18" t="s">
        <v>90</v>
      </c>
    </row>
    <row r="4" spans="1:9" ht="15" x14ac:dyDescent="0.25">
      <c r="A4" s="19">
        <v>1</v>
      </c>
      <c r="B4" s="56">
        <v>2</v>
      </c>
      <c r="C4" s="20">
        <v>3</v>
      </c>
      <c r="D4" s="60">
        <v>4</v>
      </c>
      <c r="E4" s="20">
        <v>5</v>
      </c>
      <c r="F4" s="60">
        <v>6</v>
      </c>
      <c r="G4" s="20">
        <v>7</v>
      </c>
      <c r="H4" s="20">
        <v>8</v>
      </c>
      <c r="I4" s="20">
        <v>9</v>
      </c>
    </row>
    <row r="5" spans="1:9" ht="15" x14ac:dyDescent="0.2">
      <c r="A5" s="26" t="s">
        <v>91</v>
      </c>
      <c r="B5" s="27">
        <f>B6+B13+B15+B18+B23+B28+B30+B36+B39+B44+B49+B51</f>
        <v>829440.70000000007</v>
      </c>
      <c r="C5" s="28">
        <f>SUM(C6:C54)</f>
        <v>99.925250834688967</v>
      </c>
      <c r="D5" s="61">
        <f>D6+D13+D15+D18+D23+D28+D30+D36+D39+D44+D49+D51</f>
        <v>1191870.8</v>
      </c>
      <c r="E5" s="28">
        <f>SUM(E6+E13+E18+E23+E30+E36+E39+E44+E49+E51)</f>
        <v>99.758556044833057</v>
      </c>
      <c r="F5" s="61">
        <f>F6+F13+F15+F18+F23+F28+F30+F36+F39+F44+F49+F51</f>
        <v>1179564.7</v>
      </c>
      <c r="G5" s="29">
        <v>100</v>
      </c>
      <c r="H5" s="30">
        <f>F5/B5*100-100</f>
        <v>42.212059282839618</v>
      </c>
      <c r="I5" s="30">
        <f>F5/D5*100</f>
        <v>98.967497148180811</v>
      </c>
    </row>
    <row r="6" spans="1:9" s="24" customFormat="1" ht="30" x14ac:dyDescent="0.2">
      <c r="A6" s="47" t="s">
        <v>38</v>
      </c>
      <c r="B6" s="63">
        <f>SUM(B7:B12)</f>
        <v>83553.8</v>
      </c>
      <c r="C6" s="48">
        <f>B6*100/B5</f>
        <v>10.073510981556607</v>
      </c>
      <c r="D6" s="46">
        <f>SUM(D7:D12)</f>
        <v>123714.00000000001</v>
      </c>
      <c r="E6" s="48">
        <f>D6/D5*100</f>
        <v>10.379816335797472</v>
      </c>
      <c r="F6" s="63">
        <f>SUM(F7:F12)</f>
        <v>120485.5</v>
      </c>
      <c r="G6" s="48">
        <f>F6/F5*G5</f>
        <v>10.21440366942144</v>
      </c>
      <c r="H6" s="49">
        <f t="shared" ref="H6:H54" si="0">F6/B6*100-100</f>
        <v>44.201101565697797</v>
      </c>
      <c r="I6" s="49">
        <f t="shared" ref="I6:I54" si="1">F6/D6*100</f>
        <v>97.390351940766593</v>
      </c>
    </row>
    <row r="7" spans="1:9" s="24" customFormat="1" ht="75" x14ac:dyDescent="0.2">
      <c r="A7" s="47" t="s">
        <v>39</v>
      </c>
      <c r="B7" s="63">
        <v>2261.5</v>
      </c>
      <c r="C7" s="48"/>
      <c r="D7" s="46">
        <v>3091.5</v>
      </c>
      <c r="E7" s="48"/>
      <c r="F7" s="63">
        <v>3087.1</v>
      </c>
      <c r="G7" s="48"/>
      <c r="H7" s="49">
        <f t="shared" si="0"/>
        <v>36.506743311961088</v>
      </c>
      <c r="I7" s="49">
        <f t="shared" si="1"/>
        <v>99.857674268154611</v>
      </c>
    </row>
    <row r="8" spans="1:9" s="24" customFormat="1" ht="76.5" customHeight="1" x14ac:dyDescent="0.2">
      <c r="A8" s="47" t="s">
        <v>40</v>
      </c>
      <c r="B8" s="63">
        <v>51396.4</v>
      </c>
      <c r="C8" s="48"/>
      <c r="D8" s="46">
        <v>73145.8</v>
      </c>
      <c r="E8" s="48"/>
      <c r="F8" s="63">
        <v>71245.899999999994</v>
      </c>
      <c r="G8" s="48"/>
      <c r="H8" s="49">
        <f t="shared" si="0"/>
        <v>38.620409211540078</v>
      </c>
      <c r="I8" s="49">
        <f t="shared" si="1"/>
        <v>97.40258497412016</v>
      </c>
    </row>
    <row r="9" spans="1:9" s="24" customFormat="1" ht="15" x14ac:dyDescent="0.2">
      <c r="A9" s="47" t="s">
        <v>41</v>
      </c>
      <c r="B9" s="63">
        <v>1.6</v>
      </c>
      <c r="C9" s="48"/>
      <c r="D9" s="46">
        <v>1.8</v>
      </c>
      <c r="E9" s="48"/>
      <c r="F9" s="63">
        <v>1.8</v>
      </c>
      <c r="G9" s="48"/>
      <c r="H9" s="49" t="s">
        <v>107</v>
      </c>
      <c r="I9" s="49">
        <f t="shared" si="1"/>
        <v>100</v>
      </c>
    </row>
    <row r="10" spans="1:9" s="24" customFormat="1" ht="60" x14ac:dyDescent="0.2">
      <c r="A10" s="47" t="s">
        <v>42</v>
      </c>
      <c r="B10" s="63">
        <v>4564.5</v>
      </c>
      <c r="C10" s="48"/>
      <c r="D10" s="46">
        <v>2628.1</v>
      </c>
      <c r="E10" s="48"/>
      <c r="F10" s="63">
        <v>2627.9</v>
      </c>
      <c r="G10" s="48"/>
      <c r="H10" s="49">
        <f t="shared" si="0"/>
        <v>-42.427429072187529</v>
      </c>
      <c r="I10" s="49">
        <f t="shared" si="1"/>
        <v>99.992389939500029</v>
      </c>
    </row>
    <row r="11" spans="1:9" s="24" customFormat="1" ht="15" x14ac:dyDescent="0.2">
      <c r="A11" s="47" t="s">
        <v>43</v>
      </c>
      <c r="B11" s="63">
        <v>0</v>
      </c>
      <c r="C11" s="48"/>
      <c r="D11" s="46">
        <v>0</v>
      </c>
      <c r="E11" s="48"/>
      <c r="F11" s="63">
        <v>0</v>
      </c>
      <c r="G11" s="48"/>
      <c r="H11" s="49" t="s">
        <v>107</v>
      </c>
      <c r="I11" s="49" t="e">
        <f t="shared" si="1"/>
        <v>#DIV/0!</v>
      </c>
    </row>
    <row r="12" spans="1:9" s="24" customFormat="1" ht="15" x14ac:dyDescent="0.2">
      <c r="A12" s="47" t="s">
        <v>44</v>
      </c>
      <c r="B12" s="63">
        <v>25329.8</v>
      </c>
      <c r="C12" s="48"/>
      <c r="D12" s="46">
        <v>44846.8</v>
      </c>
      <c r="E12" s="48"/>
      <c r="F12" s="63">
        <v>43522.8</v>
      </c>
      <c r="G12" s="48"/>
      <c r="H12" s="49">
        <f t="shared" si="0"/>
        <v>71.824491310630179</v>
      </c>
      <c r="I12" s="49">
        <f t="shared" si="1"/>
        <v>97.047726928119744</v>
      </c>
    </row>
    <row r="13" spans="1:9" s="24" customFormat="1" ht="15" x14ac:dyDescent="0.2">
      <c r="A13" s="47" t="s">
        <v>45</v>
      </c>
      <c r="B13" s="63">
        <f>B14</f>
        <v>785.1</v>
      </c>
      <c r="C13" s="48">
        <f>B13*100/B5</f>
        <v>9.4654144654343575E-2</v>
      </c>
      <c r="D13" s="46">
        <f>D14</f>
        <v>1029.5999999999999</v>
      </c>
      <c r="E13" s="48">
        <f>D13/D5*100</f>
        <v>8.6385202154461702E-2</v>
      </c>
      <c r="F13" s="63">
        <f>SUM(F14)</f>
        <v>972.3</v>
      </c>
      <c r="G13" s="48">
        <f>F13/F5*G5</f>
        <v>8.2428712897223866E-2</v>
      </c>
      <c r="H13" s="49">
        <f t="shared" si="0"/>
        <v>23.844096293465796</v>
      </c>
      <c r="I13" s="49">
        <f t="shared" si="1"/>
        <v>94.434731934731943</v>
      </c>
    </row>
    <row r="14" spans="1:9" s="24" customFormat="1" ht="30" x14ac:dyDescent="0.2">
      <c r="A14" s="47" t="s">
        <v>46</v>
      </c>
      <c r="B14" s="63">
        <v>785.1</v>
      </c>
      <c r="C14" s="48"/>
      <c r="D14" s="46">
        <v>1029.5999999999999</v>
      </c>
      <c r="E14" s="48"/>
      <c r="F14" s="63">
        <v>972.3</v>
      </c>
      <c r="G14" s="48"/>
      <c r="H14" s="49">
        <f t="shared" si="0"/>
        <v>23.844096293465796</v>
      </c>
      <c r="I14" s="49">
        <f t="shared" si="1"/>
        <v>94.434731934731943</v>
      </c>
    </row>
    <row r="15" spans="1:9" s="24" customFormat="1" ht="45" x14ac:dyDescent="0.2">
      <c r="A15" s="47" t="s">
        <v>47</v>
      </c>
      <c r="B15" s="63">
        <v>0</v>
      </c>
      <c r="C15" s="48">
        <f>B15/B5*100</f>
        <v>0</v>
      </c>
      <c r="D15" s="46">
        <f>SUM(D16:D17)</f>
        <v>2241.3000000000002</v>
      </c>
      <c r="E15" s="48">
        <f>D15/D5*100</f>
        <v>0.18804890597202314</v>
      </c>
      <c r="F15" s="63">
        <f>SUM(F16:F17)</f>
        <v>2241.1999999999998</v>
      </c>
      <c r="G15" s="48">
        <f>F15/F5*G5</f>
        <v>0.19000229491438664</v>
      </c>
      <c r="H15" s="49" t="s">
        <v>107</v>
      </c>
      <c r="I15" s="49" t="s">
        <v>110</v>
      </c>
    </row>
    <row r="16" spans="1:9" s="24" customFormat="1" ht="63.75" customHeight="1" x14ac:dyDescent="0.2">
      <c r="A16" s="47" t="s">
        <v>92</v>
      </c>
      <c r="B16" s="63">
        <v>0</v>
      </c>
      <c r="C16" s="48"/>
      <c r="D16" s="46">
        <v>0</v>
      </c>
      <c r="E16" s="48"/>
      <c r="F16" s="64">
        <v>0</v>
      </c>
      <c r="G16" s="48"/>
      <c r="H16" s="49" t="s">
        <v>107</v>
      </c>
      <c r="I16" s="49" t="s">
        <v>110</v>
      </c>
    </row>
    <row r="17" spans="1:9" s="24" customFormat="1" ht="63.75" customHeight="1" x14ac:dyDescent="0.2">
      <c r="A17" s="47" t="s">
        <v>102</v>
      </c>
      <c r="B17" s="63">
        <v>0</v>
      </c>
      <c r="C17" s="48"/>
      <c r="D17" s="46">
        <v>2241.3000000000002</v>
      </c>
      <c r="E17" s="48"/>
      <c r="F17" s="63">
        <v>2241.1999999999998</v>
      </c>
      <c r="G17" s="48"/>
      <c r="H17" s="49" t="s">
        <v>107</v>
      </c>
      <c r="I17" s="49" t="s">
        <v>110</v>
      </c>
    </row>
    <row r="18" spans="1:9" s="24" customFormat="1" ht="15" x14ac:dyDescent="0.2">
      <c r="A18" s="47" t="s">
        <v>48</v>
      </c>
      <c r="B18" s="63">
        <f>SUM(B19:B22)</f>
        <v>6639.3</v>
      </c>
      <c r="C18" s="48">
        <f t="shared" ref="C18" si="2">B18/B5*100</f>
        <v>0.80045505362830638</v>
      </c>
      <c r="D18" s="49">
        <f>SUM(D19:D22)</f>
        <v>7257.7</v>
      </c>
      <c r="E18" s="48">
        <f>D18/D5*100</f>
        <v>0.60893345151169065</v>
      </c>
      <c r="F18" s="63">
        <f>SUM(F19:F22)</f>
        <v>7229.5</v>
      </c>
      <c r="G18" s="48">
        <f>F18/F5*G5</f>
        <v>0.61289558766890873</v>
      </c>
      <c r="H18" s="49">
        <f t="shared" si="0"/>
        <v>8.8894913620411842</v>
      </c>
      <c r="I18" s="49">
        <f t="shared" si="1"/>
        <v>99.611447152679219</v>
      </c>
    </row>
    <row r="19" spans="1:9" s="24" customFormat="1" ht="15" x14ac:dyDescent="0.2">
      <c r="A19" s="47" t="s">
        <v>49</v>
      </c>
      <c r="B19" s="63">
        <v>1666.8</v>
      </c>
      <c r="C19" s="48"/>
      <c r="D19" s="46">
        <v>1737.2</v>
      </c>
      <c r="E19" s="48"/>
      <c r="F19" s="63">
        <v>1737.2</v>
      </c>
      <c r="G19" s="48"/>
      <c r="H19" s="49" t="s">
        <v>110</v>
      </c>
      <c r="I19" s="49">
        <f t="shared" si="1"/>
        <v>100</v>
      </c>
    </row>
    <row r="20" spans="1:9" s="24" customFormat="1" ht="15" x14ac:dyDescent="0.2">
      <c r="A20" s="47" t="s">
        <v>50</v>
      </c>
      <c r="B20" s="63">
        <v>4972.5</v>
      </c>
      <c r="C20" s="48"/>
      <c r="D20" s="46">
        <v>5350.5</v>
      </c>
      <c r="E20" s="48"/>
      <c r="F20" s="63">
        <v>5322.3</v>
      </c>
      <c r="G20" s="48"/>
      <c r="H20" s="49">
        <f t="shared" si="0"/>
        <v>7.0346907993966852</v>
      </c>
      <c r="I20" s="49">
        <f t="shared" si="1"/>
        <v>99.472946453602475</v>
      </c>
    </row>
    <row r="21" spans="1:9" s="24" customFormat="1" ht="15" x14ac:dyDescent="0.2">
      <c r="A21" s="47" t="s">
        <v>51</v>
      </c>
      <c r="B21" s="63">
        <v>0</v>
      </c>
      <c r="C21" s="48"/>
      <c r="D21" s="46">
        <v>0</v>
      </c>
      <c r="E21" s="48"/>
      <c r="F21" s="63">
        <v>0</v>
      </c>
      <c r="G21" s="48"/>
      <c r="H21" s="49" t="s">
        <v>107</v>
      </c>
      <c r="I21" s="49" t="s">
        <v>107</v>
      </c>
    </row>
    <row r="22" spans="1:9" s="24" customFormat="1" ht="30" x14ac:dyDescent="0.2">
      <c r="A22" s="47" t="s">
        <v>52</v>
      </c>
      <c r="B22" s="63">
        <v>0</v>
      </c>
      <c r="C22" s="48"/>
      <c r="D22" s="46">
        <v>170</v>
      </c>
      <c r="E22" s="48"/>
      <c r="F22" s="63">
        <v>170</v>
      </c>
      <c r="G22" s="48"/>
      <c r="H22" s="49" t="s">
        <v>107</v>
      </c>
      <c r="I22" s="49">
        <f t="shared" si="1"/>
        <v>100</v>
      </c>
    </row>
    <row r="23" spans="1:9" s="24" customFormat="1" ht="30" x14ac:dyDescent="0.2">
      <c r="A23" s="47" t="s">
        <v>53</v>
      </c>
      <c r="B23" s="63">
        <f>SUM(B24:B27)</f>
        <v>17416.5</v>
      </c>
      <c r="C23" s="48">
        <f>B23/B5*100</f>
        <v>2.0997884478058526</v>
      </c>
      <c r="D23" s="46">
        <f>SUM(D24:D27)</f>
        <v>175643.4</v>
      </c>
      <c r="E23" s="48">
        <f>D23/D5*100</f>
        <v>14.736781872666063</v>
      </c>
      <c r="F23" s="63">
        <f>SUM(F24:F27)</f>
        <v>175638.2</v>
      </c>
      <c r="G23" s="48">
        <f>F23/F5*G5</f>
        <v>14.890086147881505</v>
      </c>
      <c r="H23" s="49" t="s">
        <v>110</v>
      </c>
      <c r="I23" s="49">
        <f t="shared" si="1"/>
        <v>99.997039456079776</v>
      </c>
    </row>
    <row r="24" spans="1:9" s="24" customFormat="1" ht="15" x14ac:dyDescent="0.2">
      <c r="A24" s="47" t="s">
        <v>54</v>
      </c>
      <c r="B24" s="63">
        <v>14365.6</v>
      </c>
      <c r="C24" s="48"/>
      <c r="D24" s="46">
        <v>167855.6</v>
      </c>
      <c r="E24" s="48"/>
      <c r="F24" s="63">
        <v>167855.6</v>
      </c>
      <c r="G24" s="48"/>
      <c r="H24" s="49" t="s">
        <v>107</v>
      </c>
      <c r="I24" s="49">
        <f t="shared" si="1"/>
        <v>100</v>
      </c>
    </row>
    <row r="25" spans="1:9" s="24" customFormat="1" ht="15" x14ac:dyDescent="0.2">
      <c r="A25" s="47" t="s">
        <v>55</v>
      </c>
      <c r="B25" s="63">
        <v>1959</v>
      </c>
      <c r="C25" s="48"/>
      <c r="D25" s="46">
        <v>5778.8</v>
      </c>
      <c r="E25" s="48"/>
      <c r="F25" s="63">
        <v>5778.7</v>
      </c>
      <c r="G25" s="48"/>
      <c r="H25" s="49" t="s">
        <v>110</v>
      </c>
      <c r="I25" s="49" t="s">
        <v>110</v>
      </c>
    </row>
    <row r="26" spans="1:9" s="24" customFormat="1" ht="15" x14ac:dyDescent="0.2">
      <c r="A26" s="47" t="s">
        <v>103</v>
      </c>
      <c r="B26" s="63">
        <v>1030</v>
      </c>
      <c r="C26" s="48"/>
      <c r="D26" s="46">
        <v>1900</v>
      </c>
      <c r="E26" s="48"/>
      <c r="F26" s="63">
        <v>1900</v>
      </c>
      <c r="G26" s="48"/>
      <c r="H26" s="49" t="s">
        <v>107</v>
      </c>
      <c r="I26" s="49">
        <f t="shared" si="1"/>
        <v>100</v>
      </c>
    </row>
    <row r="27" spans="1:9" s="24" customFormat="1" ht="30" x14ac:dyDescent="0.2">
      <c r="A27" s="47" t="s">
        <v>109</v>
      </c>
      <c r="B27" s="63">
        <v>61.9</v>
      </c>
      <c r="C27" s="48"/>
      <c r="D27" s="46">
        <v>109</v>
      </c>
      <c r="E27" s="48"/>
      <c r="F27" s="63">
        <v>103.9</v>
      </c>
      <c r="G27" s="48"/>
      <c r="H27" s="49" t="s">
        <v>110</v>
      </c>
      <c r="I27" s="49">
        <f t="shared" si="1"/>
        <v>95.321100917431195</v>
      </c>
    </row>
    <row r="28" spans="1:9" s="24" customFormat="1" ht="15" x14ac:dyDescent="0.2">
      <c r="A28" s="47" t="s">
        <v>104</v>
      </c>
      <c r="B28" s="63">
        <f>SUM(B29)</f>
        <v>620</v>
      </c>
      <c r="C28" s="48"/>
      <c r="D28" s="46">
        <f>D29</f>
        <v>636.4</v>
      </c>
      <c r="E28" s="48"/>
      <c r="F28" s="63">
        <f>SUM(F29)</f>
        <v>636.4</v>
      </c>
      <c r="G28" s="48"/>
      <c r="H28" s="49" t="s">
        <v>107</v>
      </c>
      <c r="I28" s="49" t="s">
        <v>110</v>
      </c>
    </row>
    <row r="29" spans="1:9" s="24" customFormat="1" ht="30" x14ac:dyDescent="0.2">
      <c r="A29" s="47" t="s">
        <v>105</v>
      </c>
      <c r="B29" s="63">
        <v>620</v>
      </c>
      <c r="C29" s="48"/>
      <c r="D29" s="46">
        <v>636.4</v>
      </c>
      <c r="E29" s="48"/>
      <c r="F29" s="63">
        <v>636.4</v>
      </c>
      <c r="G29" s="48"/>
      <c r="H29" s="49" t="s">
        <v>107</v>
      </c>
      <c r="I29" s="49" t="s">
        <v>110</v>
      </c>
    </row>
    <row r="30" spans="1:9" s="24" customFormat="1" ht="15" x14ac:dyDescent="0.2">
      <c r="A30" s="47" t="s">
        <v>56</v>
      </c>
      <c r="B30" s="63">
        <f>SUM(B31:B35)</f>
        <v>603867.9</v>
      </c>
      <c r="C30" s="48">
        <f>B30*100/B5</f>
        <v>72.804228198592128</v>
      </c>
      <c r="D30" s="46">
        <f>SUM(D31:D35)</f>
        <v>720351.70000000007</v>
      </c>
      <c r="E30" s="48">
        <f>D30/D5*100</f>
        <v>60.438740507779876</v>
      </c>
      <c r="F30" s="63">
        <f>SUM(F31:F35)</f>
        <v>719009.09999999986</v>
      </c>
      <c r="G30" s="48">
        <f>F30/F5*G5</f>
        <v>60.955460942498533</v>
      </c>
      <c r="H30" s="49">
        <f t="shared" si="0"/>
        <v>19.067282761676822</v>
      </c>
      <c r="I30" s="49">
        <f t="shared" si="1"/>
        <v>99.813618819807019</v>
      </c>
    </row>
    <row r="31" spans="1:9" s="24" customFormat="1" ht="15" x14ac:dyDescent="0.2">
      <c r="A31" s="47" t="s">
        <v>57</v>
      </c>
      <c r="B31" s="63">
        <v>141273.79999999999</v>
      </c>
      <c r="C31" s="48"/>
      <c r="D31" s="46">
        <v>148832.6</v>
      </c>
      <c r="E31" s="48"/>
      <c r="F31" s="63">
        <v>148832.6</v>
      </c>
      <c r="G31" s="48"/>
      <c r="H31" s="49">
        <f t="shared" si="0"/>
        <v>5.3504613028034953</v>
      </c>
      <c r="I31" s="49">
        <f t="shared" si="1"/>
        <v>100</v>
      </c>
    </row>
    <row r="32" spans="1:9" s="24" customFormat="1" ht="15" x14ac:dyDescent="0.2">
      <c r="A32" s="47" t="s">
        <v>58</v>
      </c>
      <c r="B32" s="63">
        <v>370885.7</v>
      </c>
      <c r="C32" s="48"/>
      <c r="D32" s="46">
        <v>480560.2</v>
      </c>
      <c r="E32" s="48"/>
      <c r="F32" s="65">
        <v>479438.1</v>
      </c>
      <c r="G32" s="48"/>
      <c r="H32" s="49">
        <f t="shared" si="0"/>
        <v>29.268424207242276</v>
      </c>
      <c r="I32" s="49">
        <f t="shared" si="1"/>
        <v>99.766501678665847</v>
      </c>
    </row>
    <row r="33" spans="1:9" s="24" customFormat="1" ht="15" x14ac:dyDescent="0.2">
      <c r="A33" s="47" t="s">
        <v>59</v>
      </c>
      <c r="B33" s="63">
        <v>48948.1</v>
      </c>
      <c r="C33" s="48"/>
      <c r="D33" s="46">
        <v>47179</v>
      </c>
      <c r="E33" s="48"/>
      <c r="F33" s="65">
        <v>47156.1</v>
      </c>
      <c r="G33" s="48"/>
      <c r="H33" s="49">
        <f t="shared" si="0"/>
        <v>-3.6610205503380087</v>
      </c>
      <c r="I33" s="49">
        <f t="shared" si="1"/>
        <v>99.951461455308504</v>
      </c>
    </row>
    <row r="34" spans="1:9" s="24" customFormat="1" ht="15.75" customHeight="1" x14ac:dyDescent="0.2">
      <c r="A34" s="47" t="s">
        <v>60</v>
      </c>
      <c r="B34" s="63">
        <v>635.79999999999995</v>
      </c>
      <c r="C34" s="48"/>
      <c r="D34" s="46">
        <v>663.4</v>
      </c>
      <c r="E34" s="48"/>
      <c r="F34" s="65">
        <v>662.7</v>
      </c>
      <c r="G34" s="48"/>
      <c r="H34" s="49" t="s">
        <v>107</v>
      </c>
      <c r="I34" s="49">
        <f t="shared" si="1"/>
        <v>99.894482966536032</v>
      </c>
    </row>
    <row r="35" spans="1:9" s="24" customFormat="1" ht="15" x14ac:dyDescent="0.2">
      <c r="A35" s="47" t="s">
        <v>61</v>
      </c>
      <c r="B35" s="63">
        <v>42124.5</v>
      </c>
      <c r="C35" s="48"/>
      <c r="D35" s="46">
        <v>43116.5</v>
      </c>
      <c r="E35" s="48"/>
      <c r="F35" s="65">
        <v>42919.6</v>
      </c>
      <c r="G35" s="48"/>
      <c r="H35" s="49">
        <f t="shared" si="0"/>
        <v>1.8875001483697105</v>
      </c>
      <c r="I35" s="49">
        <f t="shared" si="1"/>
        <v>99.543330279591331</v>
      </c>
    </row>
    <row r="36" spans="1:9" s="24" customFormat="1" ht="15" x14ac:dyDescent="0.2">
      <c r="A36" s="47" t="s">
        <v>62</v>
      </c>
      <c r="B36" s="63">
        <f>SUM(B37:B38)</f>
        <v>47731.4</v>
      </c>
      <c r="C36" s="48">
        <f>B36*100/B5</f>
        <v>5.7546488856888738</v>
      </c>
      <c r="D36" s="46">
        <f>SUM(D37:D38)</f>
        <v>55677.2</v>
      </c>
      <c r="E36" s="48">
        <f>D36/D5*100</f>
        <v>4.671412371206678</v>
      </c>
      <c r="F36" s="65">
        <f>SUM(F37:F38)</f>
        <v>55670.3</v>
      </c>
      <c r="G36" s="48">
        <f>F36/F5*G5</f>
        <v>4.7195630727165714</v>
      </c>
      <c r="H36" s="49">
        <f t="shared" si="0"/>
        <v>16.632447403595947</v>
      </c>
      <c r="I36" s="49">
        <f t="shared" si="1"/>
        <v>99.987607135416297</v>
      </c>
    </row>
    <row r="37" spans="1:9" s="24" customFormat="1" ht="15" x14ac:dyDescent="0.2">
      <c r="A37" s="47" t="s">
        <v>63</v>
      </c>
      <c r="B37" s="63">
        <v>37368</v>
      </c>
      <c r="C37" s="48"/>
      <c r="D37" s="46">
        <v>42408.2</v>
      </c>
      <c r="E37" s="48"/>
      <c r="F37" s="65">
        <v>42408.1</v>
      </c>
      <c r="G37" s="48"/>
      <c r="H37" s="49">
        <f t="shared" si="0"/>
        <v>13.487743523870677</v>
      </c>
      <c r="I37" s="49">
        <f t="shared" si="1"/>
        <v>99.999764196546906</v>
      </c>
    </row>
    <row r="38" spans="1:9" s="24" customFormat="1" ht="30" x14ac:dyDescent="0.2">
      <c r="A38" s="47" t="s">
        <v>93</v>
      </c>
      <c r="B38" s="63">
        <v>10363.4</v>
      </c>
      <c r="C38" s="48"/>
      <c r="D38" s="46">
        <v>13269</v>
      </c>
      <c r="E38" s="48"/>
      <c r="F38" s="65">
        <v>13262.2</v>
      </c>
      <c r="G38" s="48"/>
      <c r="H38" s="49">
        <f t="shared" si="0"/>
        <v>27.97151513981899</v>
      </c>
      <c r="I38" s="49">
        <f t="shared" si="1"/>
        <v>99.948752731931577</v>
      </c>
    </row>
    <row r="39" spans="1:9" s="24" customFormat="1" ht="15" x14ac:dyDescent="0.2">
      <c r="A39" s="47" t="s">
        <v>64</v>
      </c>
      <c r="B39" s="63">
        <f>SUM(B40:B43)</f>
        <v>21179.5</v>
      </c>
      <c r="C39" s="48">
        <f>B39*100/B5</f>
        <v>2.5534676559758882</v>
      </c>
      <c r="D39" s="46">
        <f>D40+D41+D42+D43</f>
        <v>20121.8</v>
      </c>
      <c r="E39" s="48">
        <f>D39/D5*100</f>
        <v>1.6882534583446458</v>
      </c>
      <c r="F39" s="65">
        <f>SUM(F40:F43)</f>
        <v>19852.2</v>
      </c>
      <c r="G39" s="48">
        <f>F39/F5*G5</f>
        <v>1.6830106902995658</v>
      </c>
      <c r="H39" s="49">
        <f t="shared" si="0"/>
        <v>-6.2669090394012983</v>
      </c>
      <c r="I39" s="49">
        <f t="shared" si="1"/>
        <v>98.660159627866307</v>
      </c>
    </row>
    <row r="40" spans="1:9" s="24" customFormat="1" ht="15" x14ac:dyDescent="0.2">
      <c r="A40" s="47" t="s">
        <v>65</v>
      </c>
      <c r="B40" s="63">
        <v>3225.8</v>
      </c>
      <c r="C40" s="48"/>
      <c r="D40" s="46">
        <v>3455.2</v>
      </c>
      <c r="E40" s="48"/>
      <c r="F40" s="65">
        <v>3455.1</v>
      </c>
      <c r="G40" s="48"/>
      <c r="H40" s="49">
        <f t="shared" si="0"/>
        <v>7.108314216628429</v>
      </c>
      <c r="I40" s="49">
        <f t="shared" si="1"/>
        <v>99.997105811530446</v>
      </c>
    </row>
    <row r="41" spans="1:9" s="24" customFormat="1" ht="15" x14ac:dyDescent="0.2">
      <c r="A41" s="47" t="s">
        <v>66</v>
      </c>
      <c r="B41" s="63">
        <v>9407.5</v>
      </c>
      <c r="C41" s="48"/>
      <c r="D41" s="46">
        <v>6834.9</v>
      </c>
      <c r="E41" s="48"/>
      <c r="F41" s="65">
        <v>6834.9</v>
      </c>
      <c r="G41" s="48"/>
      <c r="H41" s="49">
        <f t="shared" si="0"/>
        <v>-27.346266276906732</v>
      </c>
      <c r="I41" s="49">
        <f t="shared" si="1"/>
        <v>100</v>
      </c>
    </row>
    <row r="42" spans="1:9" s="24" customFormat="1" ht="15" x14ac:dyDescent="0.2">
      <c r="A42" s="47" t="s">
        <v>67</v>
      </c>
      <c r="B42" s="63">
        <v>7032.5</v>
      </c>
      <c r="C42" s="48"/>
      <c r="D42" s="46">
        <v>8155.4</v>
      </c>
      <c r="E42" s="48"/>
      <c r="F42" s="65">
        <v>7976.8</v>
      </c>
      <c r="G42" s="48"/>
      <c r="H42" s="49">
        <f t="shared" si="0"/>
        <v>13.427657305367944</v>
      </c>
      <c r="I42" s="49">
        <f t="shared" si="1"/>
        <v>97.810039973514478</v>
      </c>
    </row>
    <row r="43" spans="1:9" s="24" customFormat="1" ht="30" x14ac:dyDescent="0.2">
      <c r="A43" s="47" t="s">
        <v>68</v>
      </c>
      <c r="B43" s="63">
        <v>1513.7</v>
      </c>
      <c r="C43" s="48"/>
      <c r="D43" s="46">
        <v>1676.3</v>
      </c>
      <c r="E43" s="48"/>
      <c r="F43" s="65">
        <v>1585.4</v>
      </c>
      <c r="G43" s="48"/>
      <c r="H43" s="49">
        <f t="shared" si="0"/>
        <v>4.7367377948074392</v>
      </c>
      <c r="I43" s="49">
        <f t="shared" si="1"/>
        <v>94.577342957704474</v>
      </c>
    </row>
    <row r="44" spans="1:9" s="24" customFormat="1" ht="15" x14ac:dyDescent="0.2">
      <c r="A44" s="47" t="s">
        <v>69</v>
      </c>
      <c r="B44" s="63">
        <f>SUM(B45:B48)</f>
        <v>6850.7</v>
      </c>
      <c r="C44" s="48">
        <f>B44*100/B5</f>
        <v>0.82594210773597188</v>
      </c>
      <c r="D44" s="46">
        <f>SUM(D45:D48)</f>
        <v>17913.300000000003</v>
      </c>
      <c r="E44" s="48">
        <f>D44/D5*100</f>
        <v>1.5029565285096338</v>
      </c>
      <c r="F44" s="65">
        <f>SUM(F45:F48)</f>
        <v>17897.600000000002</v>
      </c>
      <c r="G44" s="48">
        <f>F44/F5*G5</f>
        <v>1.5173054941369475</v>
      </c>
      <c r="H44" s="49">
        <f t="shared" si="0"/>
        <v>161.25213481833975</v>
      </c>
      <c r="I44" s="49">
        <f t="shared" si="1"/>
        <v>99.912355624033538</v>
      </c>
    </row>
    <row r="45" spans="1:9" s="24" customFormat="1" ht="15" x14ac:dyDescent="0.2">
      <c r="A45" s="47" t="s">
        <v>101</v>
      </c>
      <c r="B45" s="63">
        <v>6133.7</v>
      </c>
      <c r="C45" s="48"/>
      <c r="D45" s="46">
        <v>16497.900000000001</v>
      </c>
      <c r="E45" s="48"/>
      <c r="F45" s="65">
        <v>16482.3</v>
      </c>
      <c r="G45" s="48"/>
      <c r="H45" s="49">
        <f t="shared" si="0"/>
        <v>168.71708756541727</v>
      </c>
      <c r="I45" s="49">
        <f t="shared" si="1"/>
        <v>99.905442510865001</v>
      </c>
    </row>
    <row r="46" spans="1:9" s="24" customFormat="1" ht="15" x14ac:dyDescent="0.2">
      <c r="A46" s="47" t="s">
        <v>70</v>
      </c>
      <c r="B46" s="63">
        <v>702</v>
      </c>
      <c r="C46" s="48"/>
      <c r="D46" s="46">
        <v>1385.5</v>
      </c>
      <c r="E46" s="48"/>
      <c r="F46" s="65">
        <v>1385.4</v>
      </c>
      <c r="G46" s="48"/>
      <c r="H46" s="49" t="s">
        <v>110</v>
      </c>
      <c r="I46" s="49" t="s">
        <v>110</v>
      </c>
    </row>
    <row r="47" spans="1:9" s="24" customFormat="1" ht="15" x14ac:dyDescent="0.2">
      <c r="A47" s="47" t="s">
        <v>106</v>
      </c>
      <c r="B47" s="63">
        <v>0</v>
      </c>
      <c r="C47" s="48"/>
      <c r="D47" s="46">
        <v>0</v>
      </c>
      <c r="E47" s="48"/>
      <c r="F47" s="65">
        <v>0</v>
      </c>
      <c r="G47" s="48"/>
      <c r="H47" s="49" t="s">
        <v>107</v>
      </c>
      <c r="I47" s="49" t="e">
        <f t="shared" si="1"/>
        <v>#DIV/0!</v>
      </c>
    </row>
    <row r="48" spans="1:9" s="24" customFormat="1" ht="30" x14ac:dyDescent="0.2">
      <c r="A48" s="47" t="s">
        <v>111</v>
      </c>
      <c r="B48" s="63">
        <v>15</v>
      </c>
      <c r="C48" s="48"/>
      <c r="D48" s="46">
        <v>29.9</v>
      </c>
      <c r="E48" s="48"/>
      <c r="F48" s="65">
        <v>29.9</v>
      </c>
      <c r="G48" s="48"/>
      <c r="H48" s="49"/>
      <c r="I48" s="49">
        <f t="shared" si="1"/>
        <v>100</v>
      </c>
    </row>
    <row r="49" spans="1:9" s="24" customFormat="1" ht="45" x14ac:dyDescent="0.2">
      <c r="A49" s="47" t="s">
        <v>71</v>
      </c>
      <c r="B49" s="63">
        <f>B50</f>
        <v>6538.8</v>
      </c>
      <c r="C49" s="48">
        <f>B49*100/B5</f>
        <v>0.78833845505772737</v>
      </c>
      <c r="D49" s="46">
        <f>D50</f>
        <v>6427.7</v>
      </c>
      <c r="E49" s="48">
        <f>D49/D5*100</f>
        <v>0.5392950309714778</v>
      </c>
      <c r="F49" s="65">
        <f>F50</f>
        <v>6398.4</v>
      </c>
      <c r="G49" s="48">
        <f>F49/F5*G5</f>
        <v>0.54243739237025312</v>
      </c>
      <c r="H49" s="49">
        <f t="shared" si="0"/>
        <v>-2.1471829693521727</v>
      </c>
      <c r="I49" s="49">
        <f t="shared" si="1"/>
        <v>99.544160430636154</v>
      </c>
    </row>
    <row r="50" spans="1:9" s="24" customFormat="1" ht="30" x14ac:dyDescent="0.2">
      <c r="A50" s="47" t="s">
        <v>94</v>
      </c>
      <c r="B50" s="63">
        <v>6538.8</v>
      </c>
      <c r="C50" s="48"/>
      <c r="D50" s="46">
        <v>6427.7</v>
      </c>
      <c r="E50" s="48"/>
      <c r="F50" s="65">
        <v>6398.4</v>
      </c>
      <c r="G50" s="48"/>
      <c r="H50" s="49">
        <f t="shared" si="0"/>
        <v>-2.1471829693521727</v>
      </c>
      <c r="I50" s="49">
        <f t="shared" si="1"/>
        <v>99.544160430636154</v>
      </c>
    </row>
    <row r="51" spans="1:9" s="24" customFormat="1" ht="60" customHeight="1" x14ac:dyDescent="0.2">
      <c r="A51" s="47" t="s">
        <v>95</v>
      </c>
      <c r="B51" s="63">
        <f>B52+B53</f>
        <v>34257.699999999997</v>
      </c>
      <c r="C51" s="48">
        <f>B51*100/B5</f>
        <v>4.1302169039932561</v>
      </c>
      <c r="D51" s="46">
        <f>D52+D53</f>
        <v>60856.7</v>
      </c>
      <c r="E51" s="48">
        <f>D51/D5*100</f>
        <v>5.1059812858910547</v>
      </c>
      <c r="F51" s="65">
        <f>F52+F53</f>
        <v>53534</v>
      </c>
      <c r="G51" s="48">
        <f>F51/F5*G5</f>
        <v>4.5384538889642938</v>
      </c>
      <c r="H51" s="49">
        <f t="shared" si="0"/>
        <v>56.268517734699088</v>
      </c>
      <c r="I51" s="49">
        <f t="shared" si="1"/>
        <v>87.967306804345284</v>
      </c>
    </row>
    <row r="52" spans="1:9" s="24" customFormat="1" ht="51" customHeight="1" x14ac:dyDescent="0.2">
      <c r="A52" s="47" t="s">
        <v>72</v>
      </c>
      <c r="B52" s="63">
        <v>9993</v>
      </c>
      <c r="C52" s="48"/>
      <c r="D52" s="46">
        <v>10094</v>
      </c>
      <c r="E52" s="48"/>
      <c r="F52" s="65">
        <v>10094</v>
      </c>
      <c r="G52" s="48"/>
      <c r="H52" s="49">
        <f t="shared" si="0"/>
        <v>1.0107074952466775</v>
      </c>
      <c r="I52" s="49">
        <f t="shared" si="1"/>
        <v>100</v>
      </c>
    </row>
    <row r="53" spans="1:9" s="24" customFormat="1" ht="30" x14ac:dyDescent="0.2">
      <c r="A53" s="47" t="s">
        <v>73</v>
      </c>
      <c r="B53" s="63">
        <v>24264.7</v>
      </c>
      <c r="C53" s="48"/>
      <c r="D53" s="46">
        <v>50762.7</v>
      </c>
      <c r="E53" s="48"/>
      <c r="F53" s="65">
        <v>43440</v>
      </c>
      <c r="G53" s="48"/>
      <c r="H53" s="49">
        <f t="shared" si="0"/>
        <v>79.025497945575239</v>
      </c>
      <c r="I53" s="49">
        <f t="shared" si="1"/>
        <v>85.574644374708214</v>
      </c>
    </row>
    <row r="54" spans="1:9" s="24" customFormat="1" ht="30" x14ac:dyDescent="0.2">
      <c r="A54" s="47" t="s">
        <v>96</v>
      </c>
      <c r="B54" s="63">
        <v>-15399.2</v>
      </c>
      <c r="C54" s="48"/>
      <c r="D54" s="46">
        <v>6973.1</v>
      </c>
      <c r="E54" s="48"/>
      <c r="F54" s="63">
        <v>64339</v>
      </c>
      <c r="G54" s="48"/>
      <c r="H54" s="49">
        <f t="shared" si="0"/>
        <v>-517.80741856719828</v>
      </c>
      <c r="I54" s="49">
        <f t="shared" si="1"/>
        <v>922.67427686394865</v>
      </c>
    </row>
  </sheetData>
  <mergeCells count="1">
    <mergeCell ref="A1:I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workbookViewId="0">
      <selection activeCell="F6" sqref="F6"/>
    </sheetView>
  </sheetViews>
  <sheetFormatPr defaultRowHeight="12.75" x14ac:dyDescent="0.2"/>
  <cols>
    <col min="1" max="1" width="37.7109375" style="1" customWidth="1"/>
    <col min="2" max="2" width="17.5703125" style="1" customWidth="1"/>
    <col min="3" max="3" width="12.42578125" style="1" customWidth="1"/>
    <col min="4" max="4" width="17.5703125" style="1" customWidth="1"/>
    <col min="5" max="5" width="13.7109375" style="1" customWidth="1"/>
    <col min="6" max="6" width="17.5703125" style="1" customWidth="1"/>
    <col min="7" max="7" width="12.42578125" style="1" customWidth="1"/>
    <col min="8" max="8" width="14.28515625" style="1" customWidth="1"/>
    <col min="9" max="9" width="11.28515625" style="1" customWidth="1"/>
    <col min="10" max="16384" width="9.140625" style="1"/>
  </cols>
  <sheetData>
    <row r="1" spans="1:9" ht="14.25" x14ac:dyDescent="0.2">
      <c r="A1" s="73" t="s">
        <v>99</v>
      </c>
      <c r="B1" s="74"/>
      <c r="C1" s="74"/>
      <c r="D1" s="74"/>
      <c r="E1" s="74"/>
      <c r="F1" s="74"/>
      <c r="G1" s="74"/>
      <c r="H1" s="74"/>
      <c r="I1" s="74"/>
    </row>
    <row r="2" spans="1:9" ht="15" x14ac:dyDescent="0.25">
      <c r="A2" s="23"/>
      <c r="B2" s="23"/>
      <c r="C2" s="23"/>
      <c r="D2" s="23"/>
      <c r="E2" s="23"/>
      <c r="F2" s="23"/>
      <c r="G2" s="23"/>
      <c r="H2" s="23"/>
      <c r="I2" s="2" t="s">
        <v>80</v>
      </c>
    </row>
    <row r="3" spans="1:9" ht="101.25" customHeight="1" x14ac:dyDescent="0.2">
      <c r="A3" s="3" t="s">
        <v>0</v>
      </c>
      <c r="B3" s="22" t="s">
        <v>114</v>
      </c>
      <c r="C3" s="3" t="s">
        <v>1</v>
      </c>
      <c r="D3" s="3" t="s">
        <v>115</v>
      </c>
      <c r="E3" s="3" t="s">
        <v>2</v>
      </c>
      <c r="F3" s="3" t="s">
        <v>116</v>
      </c>
      <c r="G3" s="3" t="s">
        <v>2</v>
      </c>
      <c r="H3" s="3" t="s">
        <v>3</v>
      </c>
      <c r="I3" s="3" t="s">
        <v>4</v>
      </c>
    </row>
    <row r="4" spans="1:9" ht="15" x14ac:dyDescent="0.25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</row>
    <row r="5" spans="1:9" ht="30" x14ac:dyDescent="0.25">
      <c r="A5" s="5" t="s">
        <v>79</v>
      </c>
      <c r="B5" s="6">
        <f>SUM(B6:B10)</f>
        <v>-15399.2</v>
      </c>
      <c r="C5" s="6"/>
      <c r="D5" s="6">
        <f t="shared" ref="D5:E5" si="0">SUM(D6:D10)</f>
        <v>-6973.0999999999985</v>
      </c>
      <c r="E5" s="6"/>
      <c r="F5" s="6">
        <f>SUM(F6:F10)</f>
        <v>-64339</v>
      </c>
      <c r="G5" s="6"/>
      <c r="H5" s="6"/>
      <c r="I5" s="6"/>
    </row>
    <row r="6" spans="1:9" ht="60" x14ac:dyDescent="0.25">
      <c r="A6" s="7" t="s">
        <v>74</v>
      </c>
      <c r="B6" s="8">
        <v>0</v>
      </c>
      <c r="C6" s="8"/>
      <c r="D6" s="8">
        <v>0</v>
      </c>
      <c r="E6" s="8"/>
      <c r="F6" s="8">
        <v>0</v>
      </c>
      <c r="G6" s="8"/>
      <c r="H6" s="8"/>
      <c r="I6" s="8"/>
    </row>
    <row r="7" spans="1:9" ht="30" x14ac:dyDescent="0.25">
      <c r="A7" s="9" t="s">
        <v>75</v>
      </c>
      <c r="B7" s="10">
        <v>-15000</v>
      </c>
      <c r="C7" s="10"/>
      <c r="D7" s="10">
        <v>-20000</v>
      </c>
      <c r="E7" s="10"/>
      <c r="F7" s="10">
        <v>-20000</v>
      </c>
      <c r="G7" s="10"/>
      <c r="H7" s="10"/>
      <c r="I7" s="10"/>
    </row>
    <row r="8" spans="1:9" ht="45" x14ac:dyDescent="0.25">
      <c r="A8" s="11" t="s">
        <v>76</v>
      </c>
      <c r="B8" s="12">
        <v>0</v>
      </c>
      <c r="C8" s="12"/>
      <c r="D8" s="12">
        <v>-2121.3000000000002</v>
      </c>
      <c r="E8" s="12"/>
      <c r="F8" s="12">
        <v>-2121.3000000000002</v>
      </c>
      <c r="G8" s="12"/>
      <c r="H8" s="12"/>
      <c r="I8" s="12"/>
    </row>
    <row r="9" spans="1:9" ht="30" x14ac:dyDescent="0.25">
      <c r="A9" s="11" t="s">
        <v>77</v>
      </c>
      <c r="B9" s="12">
        <v>0</v>
      </c>
      <c r="C9" s="12"/>
      <c r="D9" s="12">
        <v>0</v>
      </c>
      <c r="E9" s="12"/>
      <c r="F9" s="12">
        <v>0</v>
      </c>
      <c r="G9" s="12"/>
      <c r="H9" s="12"/>
      <c r="I9" s="12"/>
    </row>
    <row r="10" spans="1:9" ht="30" x14ac:dyDescent="0.25">
      <c r="A10" s="11" t="s">
        <v>78</v>
      </c>
      <c r="B10" s="12">
        <v>-399.2</v>
      </c>
      <c r="C10" s="12"/>
      <c r="D10" s="12">
        <v>15148.2</v>
      </c>
      <c r="E10" s="12"/>
      <c r="F10" s="12">
        <v>-42217.7</v>
      </c>
      <c r="G10" s="12"/>
      <c r="H10" s="12"/>
      <c r="I10" s="12"/>
    </row>
  </sheetData>
  <mergeCells count="1">
    <mergeCell ref="A1:I1"/>
  </mergeCells>
  <pageMargins left="0.7" right="0.7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Екатерина Козлова</dc:creator>
  <cp:lastModifiedBy>User</cp:lastModifiedBy>
  <cp:lastPrinted>2024-05-23T11:42:11Z</cp:lastPrinted>
  <dcterms:created xsi:type="dcterms:W3CDTF">2021-07-16T11:47:31Z</dcterms:created>
  <dcterms:modified xsi:type="dcterms:W3CDTF">2026-01-20T09:30:59Z</dcterms:modified>
</cp:coreProperties>
</file>