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9040" windowHeight="15840"/>
  </bookViews>
  <sheets>
    <sheet name="НА 01.10" sheetId="3" r:id="rId1"/>
  </sheets>
  <definedNames>
    <definedName name="__bookmark_1">#REF!</definedName>
    <definedName name="__bookmark_2">#REF!</definedName>
    <definedName name="__bookmark_6">#REF!</definedName>
    <definedName name="__bookmark_7">#REF!</definedName>
  </definedNames>
  <calcPr calcId="144525"/>
</workbook>
</file>

<file path=xl/calcChain.xml><?xml version="1.0" encoding="utf-8"?>
<calcChain xmlns="http://schemas.openxmlformats.org/spreadsheetml/2006/main">
  <c r="I119" i="3" l="1"/>
  <c r="F121" i="3"/>
  <c r="B121" i="3"/>
  <c r="B9" i="3"/>
  <c r="I106" i="3"/>
  <c r="I96" i="3"/>
  <c r="D121" i="3" l="1"/>
  <c r="I121" i="3" s="1"/>
  <c r="I122" i="3"/>
  <c r="H11" i="3"/>
  <c r="I94" i="3"/>
  <c r="I100" i="3"/>
  <c r="I95" i="3"/>
  <c r="I93" i="3"/>
  <c r="I92" i="3"/>
  <c r="B37" i="3"/>
  <c r="F124" i="3"/>
  <c r="D124" i="3"/>
  <c r="I125" i="3"/>
  <c r="H125" i="3"/>
  <c r="B124" i="3"/>
  <c r="F53" i="3"/>
  <c r="F47" i="3"/>
  <c r="F43" i="3"/>
  <c r="F84" i="3"/>
  <c r="D84" i="3"/>
  <c r="I91" i="3" l="1"/>
  <c r="H91" i="3"/>
  <c r="D61" i="3" l="1"/>
  <c r="I67" i="3"/>
  <c r="H67" i="3"/>
  <c r="I63" i="3"/>
  <c r="H63" i="3"/>
  <c r="I11" i="3"/>
  <c r="B6" i="3" l="1"/>
  <c r="H75" i="3" l="1"/>
  <c r="I15" i="3"/>
  <c r="I14" i="3"/>
  <c r="I82" i="3"/>
  <c r="F72" i="3"/>
  <c r="F71" i="3" s="1"/>
  <c r="D72" i="3"/>
  <c r="D71" i="3" s="1"/>
  <c r="I75" i="3"/>
  <c r="F80" i="3" l="1"/>
  <c r="F66" i="3"/>
  <c r="D66" i="3"/>
  <c r="D25" i="3"/>
  <c r="F25" i="3"/>
  <c r="F9" i="3"/>
  <c r="D9" i="3"/>
  <c r="H15" i="3"/>
  <c r="H14" i="3"/>
  <c r="H126" i="3" l="1"/>
  <c r="H120" i="3"/>
  <c r="H115" i="3"/>
  <c r="H116" i="3"/>
  <c r="H117" i="3"/>
  <c r="I105" i="3"/>
  <c r="H105" i="3"/>
  <c r="I99" i="3"/>
  <c r="H99" i="3"/>
  <c r="I85" i="3"/>
  <c r="H74" i="3"/>
  <c r="I73" i="3"/>
  <c r="I74" i="3"/>
  <c r="I38" i="3"/>
  <c r="I39" i="3"/>
  <c r="H38" i="3"/>
  <c r="H39" i="3"/>
  <c r="H21" i="3"/>
  <c r="H17" i="3"/>
  <c r="H18" i="3"/>
  <c r="H13" i="3"/>
  <c r="H7" i="3"/>
  <c r="H8" i="3"/>
  <c r="H10" i="3"/>
  <c r="I104" i="3"/>
  <c r="B111" i="3"/>
  <c r="B84" i="3"/>
  <c r="B83" i="3" l="1"/>
  <c r="F111" i="3"/>
  <c r="I120" i="3"/>
  <c r="F83" i="3" l="1"/>
  <c r="D111" i="3"/>
  <c r="D83" i="3" l="1"/>
  <c r="B56" i="3"/>
  <c r="B53" i="3"/>
  <c r="F30" i="3"/>
  <c r="D30" i="3"/>
  <c r="B30" i="3"/>
  <c r="H31" i="3"/>
  <c r="F61" i="3"/>
  <c r="F56" i="3"/>
  <c r="F37" i="3"/>
  <c r="F6" i="3"/>
  <c r="H6" i="3" s="1"/>
  <c r="B72" i="3"/>
  <c r="D56" i="3"/>
  <c r="D53" i="3"/>
  <c r="D37" i="3"/>
  <c r="D6" i="3"/>
  <c r="H72" i="3" l="1"/>
  <c r="I72" i="3"/>
  <c r="I81" i="3"/>
  <c r="I86" i="3"/>
  <c r="H81" i="3"/>
  <c r="H82" i="3"/>
  <c r="H86" i="3"/>
  <c r="I117" i="3" l="1"/>
  <c r="I116" i="3"/>
  <c r="H84" i="3" l="1"/>
  <c r="I84" i="3" l="1"/>
  <c r="I7" i="3" l="1"/>
  <c r="I10" i="3"/>
  <c r="I13" i="3"/>
  <c r="I17" i="3"/>
  <c r="I21" i="3"/>
  <c r="I23" i="3"/>
  <c r="I26" i="3"/>
  <c r="I27" i="3"/>
  <c r="I28" i="3"/>
  <c r="I31" i="3"/>
  <c r="I35" i="3"/>
  <c r="I37" i="3"/>
  <c r="I41" i="3"/>
  <c r="I44" i="3"/>
  <c r="I45" i="3"/>
  <c r="I46" i="3"/>
  <c r="I62" i="3"/>
  <c r="I65" i="3"/>
  <c r="I68" i="3"/>
  <c r="I70" i="3"/>
  <c r="I78" i="3"/>
  <c r="I79" i="3"/>
  <c r="I87" i="3"/>
  <c r="I88" i="3"/>
  <c r="I89" i="3"/>
  <c r="I90" i="3"/>
  <c r="I97" i="3"/>
  <c r="I98" i="3"/>
  <c r="I101" i="3"/>
  <c r="I102" i="3"/>
  <c r="I103" i="3"/>
  <c r="I112" i="3"/>
  <c r="I113" i="3"/>
  <c r="I114" i="3"/>
  <c r="I118" i="3"/>
  <c r="I126" i="3"/>
  <c r="H23" i="3"/>
  <c r="H26" i="3"/>
  <c r="H27" i="3"/>
  <c r="H28" i="3"/>
  <c r="H35" i="3"/>
  <c r="H37" i="3"/>
  <c r="H44" i="3"/>
  <c r="H45" i="3"/>
  <c r="H62" i="3"/>
  <c r="H65" i="3"/>
  <c r="H68" i="3"/>
  <c r="H78" i="3"/>
  <c r="H79" i="3"/>
  <c r="H88" i="3"/>
  <c r="H89" i="3"/>
  <c r="H90" i="3"/>
  <c r="H97" i="3"/>
  <c r="H101" i="3"/>
  <c r="H112" i="3"/>
  <c r="H113" i="3"/>
  <c r="H114" i="3"/>
  <c r="H118" i="3"/>
  <c r="B123" i="3"/>
  <c r="I83" i="3" l="1"/>
  <c r="H111" i="3"/>
  <c r="I111" i="3"/>
  <c r="H83" i="3"/>
  <c r="D123" i="3"/>
  <c r="H124" i="3"/>
  <c r="D47" i="3"/>
  <c r="I25" i="3" l="1"/>
  <c r="I124" i="3"/>
  <c r="I47" i="3"/>
  <c r="I66" i="3"/>
  <c r="F123" i="3"/>
  <c r="H123" i="3" s="1"/>
  <c r="H9" i="3"/>
  <c r="I123" i="3" l="1"/>
  <c r="B66" i="3"/>
  <c r="H66" i="3" s="1"/>
  <c r="F40" i="3"/>
  <c r="D40" i="3"/>
  <c r="B40" i="3"/>
  <c r="F69" i="3"/>
  <c r="B69" i="3"/>
  <c r="D69" i="3"/>
  <c r="I69" i="3" l="1"/>
  <c r="I40" i="3"/>
  <c r="B80" i="3" l="1"/>
  <c r="B77" i="3"/>
  <c r="B64" i="3"/>
  <c r="B61" i="3"/>
  <c r="B59" i="3"/>
  <c r="B51" i="3"/>
  <c r="B47" i="3"/>
  <c r="B43" i="3"/>
  <c r="B34" i="3"/>
  <c r="B25" i="3"/>
  <c r="B20" i="3"/>
  <c r="B16" i="3"/>
  <c r="F51" i="3"/>
  <c r="F42" i="3" s="1"/>
  <c r="F34" i="3"/>
  <c r="F24" i="3" s="1"/>
  <c r="F77" i="3"/>
  <c r="F64" i="3"/>
  <c r="F59" i="3"/>
  <c r="F20" i="3"/>
  <c r="F16" i="3"/>
  <c r="H20" i="3" l="1"/>
  <c r="H16" i="3"/>
  <c r="F5" i="3"/>
  <c r="H43" i="3"/>
  <c r="B42" i="3"/>
  <c r="H25" i="3"/>
  <c r="B24" i="3"/>
  <c r="F76" i="3"/>
  <c r="H61" i="3"/>
  <c r="H80" i="3"/>
  <c r="H30" i="3"/>
  <c r="H34" i="3"/>
  <c r="H64" i="3"/>
  <c r="H77" i="3"/>
  <c r="B71" i="3"/>
  <c r="B76" i="3"/>
  <c r="B58" i="3"/>
  <c r="F58" i="3"/>
  <c r="D80" i="3"/>
  <c r="D77" i="3"/>
  <c r="D64" i="3"/>
  <c r="D58" i="3" s="1"/>
  <c r="I61" i="3"/>
  <c r="D59" i="3"/>
  <c r="D51" i="3"/>
  <c r="D43" i="3"/>
  <c r="D34" i="3"/>
  <c r="D20" i="3"/>
  <c r="D16" i="3"/>
  <c r="D5" i="3" l="1"/>
  <c r="F127" i="3"/>
  <c r="I34" i="3"/>
  <c r="D24" i="3"/>
  <c r="D42" i="3"/>
  <c r="I42" i="3" s="1"/>
  <c r="H42" i="3"/>
  <c r="I43" i="3"/>
  <c r="H76" i="3"/>
  <c r="I77" i="3"/>
  <c r="I64" i="3"/>
  <c r="I20" i="3"/>
  <c r="H58" i="3"/>
  <c r="I30" i="3"/>
  <c r="I16" i="3"/>
  <c r="I80" i="3"/>
  <c r="H24" i="3"/>
  <c r="D76" i="3"/>
  <c r="B5" i="3"/>
  <c r="B127" i="3" s="1"/>
  <c r="C123" i="3" l="1"/>
  <c r="C121" i="3"/>
  <c r="C122" i="3"/>
  <c r="G106" i="3"/>
  <c r="G121" i="3"/>
  <c r="G122" i="3"/>
  <c r="C96" i="3"/>
  <c r="C106" i="3"/>
  <c r="G125" i="3"/>
  <c r="G96" i="3"/>
  <c r="C5" i="3"/>
  <c r="C24" i="3"/>
  <c r="C11" i="3"/>
  <c r="C63" i="3"/>
  <c r="C93" i="3"/>
  <c r="C125" i="3"/>
  <c r="G91" i="3"/>
  <c r="G93" i="3"/>
  <c r="C91" i="3"/>
  <c r="G63" i="3"/>
  <c r="G67" i="3"/>
  <c r="C67" i="3"/>
  <c r="G75" i="3"/>
  <c r="G11" i="3"/>
  <c r="C75" i="3"/>
  <c r="C15" i="3"/>
  <c r="C14" i="3"/>
  <c r="C104" i="3"/>
  <c r="C39" i="3"/>
  <c r="C119" i="3"/>
  <c r="C38" i="3"/>
  <c r="G15" i="3"/>
  <c r="G14" i="3"/>
  <c r="G120" i="3"/>
  <c r="G104" i="3"/>
  <c r="G119" i="3"/>
  <c r="C120" i="3"/>
  <c r="C99" i="3"/>
  <c r="C85" i="3"/>
  <c r="G99" i="3"/>
  <c r="G33" i="3"/>
  <c r="G85" i="3"/>
  <c r="G56" i="3"/>
  <c r="G53" i="3"/>
  <c r="G55" i="3"/>
  <c r="G57" i="3"/>
  <c r="G54" i="3"/>
  <c r="I6" i="3"/>
  <c r="I58" i="3"/>
  <c r="I71" i="3"/>
  <c r="I76" i="3"/>
  <c r="I24" i="3"/>
  <c r="H5" i="3" l="1"/>
  <c r="C54" i="3" l="1"/>
  <c r="C55" i="3"/>
  <c r="C56" i="3"/>
  <c r="C53" i="3"/>
  <c r="C57" i="3"/>
  <c r="C72" i="3"/>
  <c r="C33" i="3"/>
  <c r="G38" i="3"/>
  <c r="G39" i="3"/>
  <c r="G72" i="3"/>
  <c r="G117" i="3"/>
  <c r="G82" i="3"/>
  <c r="G84" i="3"/>
  <c r="G83" i="3"/>
  <c r="G86" i="3"/>
  <c r="C7" i="3"/>
  <c r="C9" i="3"/>
  <c r="C12" i="3"/>
  <c r="C16" i="3"/>
  <c r="C18" i="3"/>
  <c r="C20" i="3"/>
  <c r="C22" i="3"/>
  <c r="C26" i="3"/>
  <c r="C28" i="3"/>
  <c r="C30" i="3"/>
  <c r="C32" i="3"/>
  <c r="C35" i="3"/>
  <c r="C37" i="3"/>
  <c r="C41" i="3"/>
  <c r="C43" i="3"/>
  <c r="C45" i="3"/>
  <c r="C47" i="3"/>
  <c r="C49" i="3"/>
  <c r="C51" i="3"/>
  <c r="C58" i="3"/>
  <c r="C60" i="3"/>
  <c r="C62" i="3"/>
  <c r="C65" i="3"/>
  <c r="C68" i="3"/>
  <c r="C70" i="3"/>
  <c r="C74" i="3"/>
  <c r="C77" i="3"/>
  <c r="C79" i="3"/>
  <c r="C81" i="3"/>
  <c r="C83" i="3"/>
  <c r="C86" i="3"/>
  <c r="C88" i="3"/>
  <c r="C90" i="3"/>
  <c r="C94" i="3"/>
  <c r="C97" i="3"/>
  <c r="C100" i="3"/>
  <c r="C102" i="3"/>
  <c r="C105" i="3"/>
  <c r="C112" i="3"/>
  <c r="C6" i="3"/>
  <c r="C8" i="3"/>
  <c r="C10" i="3"/>
  <c r="C13" i="3"/>
  <c r="C17" i="3"/>
  <c r="C19" i="3"/>
  <c r="C21" i="3"/>
  <c r="C23" i="3"/>
  <c r="C25" i="3"/>
  <c r="C27" i="3"/>
  <c r="C29" i="3"/>
  <c r="C31" i="3"/>
  <c r="C34" i="3"/>
  <c r="C36" i="3"/>
  <c r="C40" i="3"/>
  <c r="C42" i="3"/>
  <c r="C44" i="3"/>
  <c r="C46" i="3"/>
  <c r="C48" i="3"/>
  <c r="C50" i="3"/>
  <c r="C52" i="3"/>
  <c r="C59" i="3"/>
  <c r="C61" i="3"/>
  <c r="C64" i="3"/>
  <c r="C66" i="3"/>
  <c r="C69" i="3"/>
  <c r="C71" i="3"/>
  <c r="C73" i="3"/>
  <c r="C76" i="3"/>
  <c r="C78" i="3"/>
  <c r="C80" i="3"/>
  <c r="C82" i="3"/>
  <c r="C84" i="3"/>
  <c r="C87" i="3"/>
  <c r="C89" i="3"/>
  <c r="C92" i="3"/>
  <c r="C95" i="3"/>
  <c r="C98" i="3"/>
  <c r="C101" i="3"/>
  <c r="C103" i="3"/>
  <c r="C107" i="3"/>
  <c r="C109" i="3"/>
  <c r="C111" i="3"/>
  <c r="C113" i="3"/>
  <c r="C115" i="3"/>
  <c r="C117" i="3"/>
  <c r="C126" i="3"/>
  <c r="C108" i="3"/>
  <c r="C110" i="3"/>
  <c r="C114" i="3"/>
  <c r="C116" i="3"/>
  <c r="C118" i="3"/>
  <c r="C124" i="3"/>
  <c r="G32" i="3"/>
  <c r="G116" i="3"/>
  <c r="G19" i="3"/>
  <c r="G21" i="3"/>
  <c r="G23" i="3"/>
  <c r="G27" i="3"/>
  <c r="G29" i="3"/>
  <c r="G31" i="3"/>
  <c r="G35" i="3"/>
  <c r="G37" i="3"/>
  <c r="G41" i="3"/>
  <c r="G45" i="3"/>
  <c r="G49" i="3"/>
  <c r="G60" i="3"/>
  <c r="G62" i="3"/>
  <c r="G65" i="3"/>
  <c r="G73" i="3"/>
  <c r="G78" i="3"/>
  <c r="G87" i="3"/>
  <c r="G89" i="3"/>
  <c r="G92" i="3"/>
  <c r="G95" i="3"/>
  <c r="G98" i="3"/>
  <c r="G101" i="3"/>
  <c r="G103" i="3"/>
  <c r="G107" i="3"/>
  <c r="G109" i="3"/>
  <c r="G113" i="3"/>
  <c r="G115" i="3"/>
  <c r="G126" i="3"/>
  <c r="G10" i="3"/>
  <c r="G13" i="3"/>
  <c r="G17" i="3"/>
  <c r="G8" i="3"/>
  <c r="G22" i="3"/>
  <c r="G26" i="3"/>
  <c r="G28" i="3"/>
  <c r="G36" i="3"/>
  <c r="G44" i="3"/>
  <c r="G48" i="3"/>
  <c r="G52" i="3"/>
  <c r="G70" i="3"/>
  <c r="G74" i="3"/>
  <c r="G79" i="3"/>
  <c r="G88" i="3"/>
  <c r="G94" i="3"/>
  <c r="G100" i="3"/>
  <c r="G105" i="3"/>
  <c r="G110" i="3"/>
  <c r="G114" i="3"/>
  <c r="G12" i="3"/>
  <c r="G18" i="3"/>
  <c r="G46" i="3"/>
  <c r="G50" i="3"/>
  <c r="G68" i="3"/>
  <c r="G81" i="3"/>
  <c r="G90" i="3"/>
  <c r="G97" i="3"/>
  <c r="G102" i="3"/>
  <c r="G108" i="3"/>
  <c r="G112" i="3"/>
  <c r="G118" i="3"/>
  <c r="G7" i="3"/>
  <c r="G111" i="3"/>
  <c r="G25" i="3"/>
  <c r="G43" i="3"/>
  <c r="G47" i="3"/>
  <c r="G124" i="3"/>
  <c r="G66" i="3"/>
  <c r="G9" i="3"/>
  <c r="G123" i="3"/>
  <c r="G69" i="3"/>
  <c r="G40" i="3"/>
  <c r="G20" i="3"/>
  <c r="G59" i="3"/>
  <c r="G64" i="3"/>
  <c r="G61" i="3"/>
  <c r="G77" i="3"/>
  <c r="G34" i="3"/>
  <c r="G80" i="3"/>
  <c r="G51" i="3"/>
  <c r="G16" i="3"/>
  <c r="G30" i="3"/>
  <c r="G76" i="3"/>
  <c r="G71" i="3"/>
  <c r="G58" i="3"/>
  <c r="G42" i="3"/>
  <c r="G24" i="3"/>
  <c r="G6" i="3"/>
  <c r="G5" i="3"/>
  <c r="I9" i="3"/>
  <c r="D127" i="3"/>
  <c r="E122" i="3" l="1"/>
  <c r="E121" i="3"/>
  <c r="E96" i="3"/>
  <c r="E106" i="3"/>
  <c r="E93" i="3"/>
  <c r="E125" i="3"/>
  <c r="E87" i="3"/>
  <c r="E91" i="3"/>
  <c r="E63" i="3"/>
  <c r="E67" i="3"/>
  <c r="E75" i="3"/>
  <c r="E11" i="3"/>
  <c r="E62" i="3"/>
  <c r="E64" i="3"/>
  <c r="E85" i="3"/>
  <c r="E109" i="3"/>
  <c r="E25" i="3"/>
  <c r="E94" i="3"/>
  <c r="E110" i="3"/>
  <c r="E39" i="3"/>
  <c r="E112" i="3"/>
  <c r="E55" i="3"/>
  <c r="E103" i="3"/>
  <c r="E44" i="3"/>
  <c r="E52" i="3"/>
  <c r="E50" i="3"/>
  <c r="E37" i="3"/>
  <c r="E83" i="3"/>
  <c r="E108" i="3"/>
  <c r="E7" i="3"/>
  <c r="E17" i="3"/>
  <c r="E79" i="3"/>
  <c r="E43" i="3"/>
  <c r="E69" i="3"/>
  <c r="E101" i="3"/>
  <c r="E86" i="3"/>
  <c r="E73" i="3"/>
  <c r="E84" i="3"/>
  <c r="E9" i="3"/>
  <c r="E14" i="3"/>
  <c r="E102" i="3"/>
  <c r="E124" i="3"/>
  <c r="E21" i="3"/>
  <c r="E30" i="3"/>
  <c r="E40" i="3"/>
  <c r="E71" i="3"/>
  <c r="E77" i="3"/>
  <c r="E111" i="3"/>
  <c r="E34" i="3"/>
  <c r="E32" i="3"/>
  <c r="E10" i="3"/>
  <c r="E105" i="3"/>
  <c r="E31" i="3"/>
  <c r="E57" i="3"/>
  <c r="E18" i="3"/>
  <c r="E47" i="3"/>
  <c r="E115" i="3"/>
  <c r="I127" i="3"/>
  <c r="E118" i="3"/>
  <c r="E61" i="3"/>
  <c r="E65" i="3"/>
  <c r="E81" i="3"/>
  <c r="E46" i="3"/>
  <c r="E98" i="3"/>
  <c r="E60" i="3"/>
  <c r="E82" i="3"/>
  <c r="E92" i="3"/>
  <c r="E56" i="3"/>
  <c r="E78" i="3"/>
  <c r="E49" i="3"/>
  <c r="E28" i="3"/>
  <c r="E23" i="3"/>
  <c r="E19" i="3"/>
  <c r="E54" i="3"/>
  <c r="E35" i="3"/>
  <c r="E13" i="3"/>
  <c r="E123" i="3"/>
  <c r="E107" i="3"/>
  <c r="E80" i="3"/>
  <c r="E53" i="3"/>
  <c r="E12" i="3"/>
  <c r="E45" i="3"/>
  <c r="E59" i="3"/>
  <c r="E74" i="3"/>
  <c r="E100" i="3"/>
  <c r="E48" i="3"/>
  <c r="E24" i="3"/>
  <c r="E72" i="3"/>
  <c r="E88" i="3"/>
  <c r="E95" i="3"/>
  <c r="E20" i="3"/>
  <c r="E6" i="3"/>
  <c r="E26" i="3"/>
  <c r="E33" i="3"/>
  <c r="E117" i="3"/>
  <c r="E68" i="3"/>
  <c r="E22" i="3"/>
  <c r="E8" i="3"/>
  <c r="E99" i="3"/>
  <c r="E113" i="3"/>
  <c r="E97" i="3"/>
  <c r="E16" i="3"/>
  <c r="E38" i="3"/>
  <c r="E15" i="3"/>
  <c r="E114" i="3"/>
  <c r="E51" i="3"/>
  <c r="E41" i="3"/>
  <c r="E116" i="3"/>
  <c r="E66" i="3"/>
  <c r="E42" i="3"/>
  <c r="E58" i="3"/>
  <c r="E119" i="3"/>
  <c r="E27" i="3"/>
  <c r="E76" i="3"/>
  <c r="E89" i="3"/>
  <c r="E29" i="3"/>
  <c r="E90" i="3"/>
  <c r="E120" i="3"/>
  <c r="E104" i="3"/>
  <c r="E36" i="3"/>
  <c r="E70" i="3"/>
  <c r="E126" i="3"/>
  <c r="I5" i="3"/>
  <c r="E5" i="3"/>
</calcChain>
</file>

<file path=xl/sharedStrings.xml><?xml version="1.0" encoding="utf-8"?>
<sst xmlns="http://schemas.openxmlformats.org/spreadsheetml/2006/main" count="210" uniqueCount="134">
  <si>
    <t>Наименование показателя</t>
  </si>
  <si>
    <t>Процент прироста (+), снижения (-) (гр.6/гр.2*100-100)</t>
  </si>
  <si>
    <t>тыс. руб.</t>
  </si>
  <si>
    <t>Уд. Вес в общем объеме (по гр.2)</t>
  </si>
  <si>
    <t>Уд. Вес в общем объеме</t>
  </si>
  <si>
    <t>Процент исполнения (гр.6/4*100)</t>
  </si>
  <si>
    <t>1. Муниципальная программа "Развитие образования и молодежной политики в Кемском муницпальной районе"</t>
  </si>
  <si>
    <t>1.1. Подпрограмма "Развитие дошкольного образования"</t>
  </si>
  <si>
    <t>1.2. Подпрограмма "Развитие начального общего, основного общего, среднего общего образования"</t>
  </si>
  <si>
    <t>Основное мероприятие "Реализация основных образовательных программ дошкольного образования, осуществление присмотра и ухода за детьми"</t>
  </si>
  <si>
    <t xml:space="preserve"> Основное мероприятие "Кадровое обеспечение системы дошкольного образования"</t>
  </si>
  <si>
    <t>Основное мероприятие "Реализация образовательных программ начального общего, основного общего, среднего общего образования"</t>
  </si>
  <si>
    <t>Основное мероприятие «Реализация отдельных мероприятий по образовательным программам начального, общего, основного общего, среднего общего федерального проекта «Успех каждого ребенка» национального проекта «Образование»</t>
  </si>
  <si>
    <t>1.3. Подпрограмма "Развитие дополнительного образования"</t>
  </si>
  <si>
    <t>Основное мероприятие "Реализация программа дополнительного образования детям"</t>
  </si>
  <si>
    <t>Основное мероприятие "Кадровое обеспечение дополнительного образования "</t>
  </si>
  <si>
    <t>1.4. Подпрограмма "Развитие молодежной политики"</t>
  </si>
  <si>
    <t>Основное мероприятие "Реализация основных направлений молодежной политики"</t>
  </si>
  <si>
    <t>Основное мероприятие "Организация отдыха, досуга, оздоровления и занятости детей и подростков в каникулярный период"</t>
  </si>
  <si>
    <t>2. Муниципальная программа "Развитие культуры, физической культуры и спорта   Кемского муниципального района"</t>
  </si>
  <si>
    <t>2.1. Подпрограмма "Организация и обеспечение предоставления муниципальных услуг в сфере культуры"</t>
  </si>
  <si>
    <t>Основное мероприятие "Развитие музейного и архивного дела"</t>
  </si>
  <si>
    <t>Основное мероприятие "Развитие библиотечного дела"</t>
  </si>
  <si>
    <t>Основное мероприятие "Развитие клубных учреждений и центров культуры"</t>
  </si>
  <si>
    <t>2.2. Подпрограмма "Организация и обеспечение предоставления муниципальных услуг в сфере дополнительного образования"</t>
  </si>
  <si>
    <t>Основное мероприятие "Реализация дополнительного образования по дополнительной образовательной программе художественно-эстетической направленности и дополнительным предпрофессиональным общеобразовательным программам в области искусства"</t>
  </si>
  <si>
    <t>2.3. Подпрограмма "Развитие физической культуры и спорта"</t>
  </si>
  <si>
    <t>Основное мероприятие "Организация и проведение физкультурных и спортивных массовых мероприятий”</t>
  </si>
  <si>
    <t>Основное мероприятие "Обеспечение реализации муниципальной программы"</t>
  </si>
  <si>
    <t>Основное мероприятие "Обеспечение мероприятий в области архитектуры, строительства, градостроительства, землеустройства и землепользования"</t>
  </si>
  <si>
    <t>4.Муниципальная программа "Социальная поддержка граждан, профилактика ассоциального поведения"</t>
  </si>
  <si>
    <t>4.1. Подпрограмма "Социальная помощь отдельным категориям граждан"</t>
  </si>
  <si>
    <t>Основное мероприятие "Предоставление мер социальной поддержки отдельным категориям граждан"</t>
  </si>
  <si>
    <t>Основное мероприятие "Обеспечение и совершенствование социальной поддержки семьи и детей"</t>
  </si>
  <si>
    <t>Основное мероприятие "Развитие воспитательной и пропагандитской работы с населением"</t>
  </si>
  <si>
    <t>Основное мероприятие «Патриотическое воспитание молодежи»</t>
  </si>
  <si>
    <t>5. Муниципальная программа "Экономическое развитие и поддержка экономики Кемского муниципального района"</t>
  </si>
  <si>
    <t>5.1. Подпрограмма "Развитие малого и среднего предпринимательства в Кемском муниципальном районе"</t>
  </si>
  <si>
    <t>Основное мероприятие "Финансовая поддержка субъектов малого и среднего предпринимательства"</t>
  </si>
  <si>
    <t>5.2. Подпрограмма "Создание условий для предоставления транспортных услуг населению и организация транспортного обслуживания"</t>
  </si>
  <si>
    <t xml:space="preserve">Основное мероприятие "Осуществление муниципальной поддержки юридическим лицам и индивидуальным предпринимателям, осуществляющим регулярные пассажирские перевозки на территории Кемского муниципального района по </t>
  </si>
  <si>
    <t>5.3. Подпрограмма «Управление муниципальным имуществом в Кемском муниципальном районе»</t>
  </si>
  <si>
    <t>Основное мероприятие "Реализация мероприятий по управлению муниципальным имуществом"</t>
  </si>
  <si>
    <t>6. Муниципальная программа "Защита населения и территории Кемского района от чрезвычайных ситуаций"</t>
  </si>
  <si>
    <t>7. Муниципальная программа "Благоустройство"</t>
  </si>
  <si>
    <t>Основное мероприятие "Благоустройство территорий"</t>
  </si>
  <si>
    <t>8. Муниципальная программа "Обеспечение жильем и повышение качества жилищно-коммунальных услуг на территории Кемского района"</t>
  </si>
  <si>
    <t>9. Муниципальная программа "Управления муниципальными финансами муниципальных образований Кемского муниципального района"</t>
  </si>
  <si>
    <t>9.1. Подпрограмма  "Организация бюджетного процесса Кемского муниципального района"</t>
  </si>
  <si>
    <t>Основное мероприятие "Выравнивание бюджетной обеспеченности муниципальных образований"</t>
  </si>
  <si>
    <t>Основное мероприятие "Обеспечение своевременных расчетов и выплат по обязательствам Кемского района"</t>
  </si>
  <si>
    <t>9.2. Подпрограмма "Организация исполнения бюджета и формирование бюджетной отчетности"</t>
  </si>
  <si>
    <t>Основное мероприятие " Автоматизация бюджетного процесса"</t>
  </si>
  <si>
    <t>Основное мероприятие "Обеспечение функций финансовых органов"</t>
  </si>
  <si>
    <t>3. Муниципальная программа "Развитие градостроительной деятельности в Кемском муниципальном районе"</t>
  </si>
  <si>
    <t>1.5. Основное мероприятие "Обеспечение реализации муниципальной программы"</t>
  </si>
  <si>
    <t>Основное мероприятие " Региональный проект "Спорт - норма жизни" в рамках реализации национального проекта "Демография"</t>
  </si>
  <si>
    <t>Основное мероприятие «Реализация отдельных мероприятий федерального проекта «Обеспечение устойчивого сокращения непригодного для проживания жилищного фонда» национального проекта «Жилье и городская среда»</t>
  </si>
  <si>
    <t>Осуществление отдельных государственных полномочий Республики Карелия по проведению на территории Республики Карелия мероприятий по защите населения от болезней, общих для человека и животных</t>
  </si>
  <si>
    <t xml:space="preserve">Осуществление государственных полномочий Республики Карелия по созданию комиссий по делам несовершенолетних и защите их прав и организации деятельности таких комиссий </t>
  </si>
  <si>
    <t xml:space="preserve">Осуществление государственных полномочий Республики Карелия по регулированию цен (тарифов) на отдельные виды продукции, товаров и услуг </t>
  </si>
  <si>
    <t xml:space="preserve">Осуществление государственных полномчий Республики Карелия по организации и осуществлению деятельности органов опеки и попечительства </t>
  </si>
  <si>
    <t>Осуществление первичного воинского учета на территориях, где отсутствуют военные комиссариаты</t>
  </si>
  <si>
    <t>Осуществление переданных полномочий Российской Федерации по составлению (изменению) списков кандидатов в присяжные заседатели федеральных судов общей юрисдикции в Российской Федерации</t>
  </si>
  <si>
    <t xml:space="preserve">Представительские расходы муниципального образования </t>
  </si>
  <si>
    <t xml:space="preserve">Резервный фонд администрации для предупреждения и ликвидации чрезвычайных ситуаций </t>
  </si>
  <si>
    <t xml:space="preserve">Резерв на финансовое обеспечение расходных обязательств муниципальных образований, софинансируемых из вышестоящих бюджетов </t>
  </si>
  <si>
    <t>Выполнение других обязательств органов муниципального образования</t>
  </si>
  <si>
    <t xml:space="preserve">Мероприятия по опубликованию (обнародованию) правовых актов и доведение информации до населения </t>
  </si>
  <si>
    <t>Реализация мероприятий из резервного фонда Правительства Республики Карелия для ликвидации чрезвычайных ситуаций</t>
  </si>
  <si>
    <t>Мероприятия по обеспечению охраны и сохранения объектов культурного наследия (памятников истории и культуры) муниципального значения</t>
  </si>
  <si>
    <t>Аппарат представительного органа муниципального образования</t>
  </si>
  <si>
    <t>Глава  администрации муниципального образования</t>
  </si>
  <si>
    <t>Осуществление полномочий  органами местного самоуправления</t>
  </si>
  <si>
    <t>Услуги, связанные с обеспечением деятельности организаций</t>
  </si>
  <si>
    <t>ИТОГО РАСХОДОВ</t>
  </si>
  <si>
    <t>х</t>
  </si>
  <si>
    <t>Основное мероприятие «Региональный проект «Культурная среда» в рамках реализации нацио-нального проекта «Культура»</t>
  </si>
  <si>
    <t>Основное мероприятие "Профилактика правонарушений в сфере пожарной безопасности"</t>
  </si>
  <si>
    <t>Основное мероприятие "Обеспечение и реализация мероприятий по коммунальному хозяйству"</t>
  </si>
  <si>
    <t>8.2.Муниципальная программа "Обеспечение жильем и повышение качества жилищно-коммунальных услуг на территории Кемского района"</t>
  </si>
  <si>
    <t>Реализация мероприятий  в рамках иного межбюджетного трансферта из бюджета Республики Карелия на обеспечение доступа органов местного самоуправления и муниципальных учреждений к сети Интернет</t>
  </si>
  <si>
    <t>Осуществление полномочий по формированию, утверждению, исполнению и контролю за исполнением бюджетов (Иные закупки товаров, работ и услуг для обеспечения государственных (муниципальных) нужд)</t>
  </si>
  <si>
    <t>10. Непрограммные статьи расходов</t>
  </si>
  <si>
    <t>x</t>
  </si>
  <si>
    <t>Расходы на содержание аппаратов, финансовое обеспечение деятельности учреждений</t>
  </si>
  <si>
    <t>Непрограммные статьи расходов</t>
  </si>
  <si>
    <t>Основное мероприятие "Региональный проект "Патриотическое воспитание граждан Российской Федерации" в рамках реализации национального проекта "Образование"</t>
  </si>
  <si>
    <t>Основное мероприятие «Региональный проект «Культурная среда» в рамках реализации национального проекта «Культура»</t>
  </si>
  <si>
    <t>Осуществление полномочий контрольно - счетного органа</t>
  </si>
  <si>
    <t>Осуществление полномочий контрольно-счётного органа по  внешнему муниципальному финансовому контролю</t>
  </si>
  <si>
    <t>Основное мероприятие "Реализация отдельных мероприятий по образовательным программам начального, общего, основного общего, среднего общего федерального проекта "Успех каждого ребенка" национального проекта "Образование"</t>
  </si>
  <si>
    <t>Основное мероприятие «Реализация дополнительного образования по общеразвивающей программе»</t>
  </si>
  <si>
    <t>2.4.Подпрограмма "Охрана и сохранение объектов культурного наследия (памятников истории и культуры), расположенных в границах Кемского муниципального района"</t>
  </si>
  <si>
    <t>Основное мероприятие "Обеспечение сохранности объектов культурного наследия"</t>
  </si>
  <si>
    <t>2.5. Основное мероприятие "Обеспечение реализации муниципальной программы"</t>
  </si>
  <si>
    <t>4.2. Подпрограмма «Профилактика терроризма, а также минимизация и (или) ликвидация последствий его проявления на территории муниципального образования»</t>
  </si>
  <si>
    <t>Основное мероприятие "Разработка и организация размещения памяток для информирования населения в местах массового скопления граждан"</t>
  </si>
  <si>
    <t>4.3. Подпрограмма "Профилактика немедицинского потребления наркотиков"</t>
  </si>
  <si>
    <t>Основное мероприятие "Использование наглядной агитации и литературы по профилактике наркомании, буклетов, листовок, методических пособий, памяток для детей, подростков, педагогов и родителей"</t>
  </si>
  <si>
    <t>4.4. Подпрограмма "Профилактика правонарушений"</t>
  </si>
  <si>
    <t>Основное мероприятие "Проведение акции "День борьбы с вредными привычками"</t>
  </si>
  <si>
    <t>4.5. Подпрограмма "Противодействие экстремизму на территории Кемского муниципального района"</t>
  </si>
  <si>
    <t>Основное мероприятие "Обеспечение и реализация мероприятий по жилищному хозяйству"</t>
  </si>
  <si>
    <t xml:space="preserve">Осуществление государственных полномочий Республики Карелия по созданию и обеспечению деятельности административных комиссий и определению перечня должностных лиц, уполномоченных составлять протоколы об административных правонарушениях </t>
  </si>
  <si>
    <t>Осуществление полномочий по внешнему муниципальному контролю</t>
  </si>
  <si>
    <t>Реализация мероприятий региональной программы Республики Карелия "Модернизация систем коммунальной инфраструктуры Республики Карелия (2023-2027годы) за счет средств, поступивших от публично-правовой компании "Фонд развития территорий"</t>
  </si>
  <si>
    <t>Иной межбюджетный трансферт, в целях софинансирования расходных обязательств поселений</t>
  </si>
  <si>
    <t>Реализация мероприятий в рамках иного межбюджетного трансферта на организацию информирования населения на тему патриотизма на территории Республики Карелия</t>
  </si>
  <si>
    <t>Реализация мероприятий на поддержку развития территориального общественного самоуправления</t>
  </si>
  <si>
    <t>Реализация мероприятий в рамках иного межбюджетного трансферта на содействие решению вопросов, направленных в государственной информационной системе "Активный гражданин Республики Карелия"</t>
  </si>
  <si>
    <t>Реализация мероприятий в рамках иного межбюджетного трансферта на поощрение региональных и муниципальных управленческих команд за достижение показателей деятельности органов исполнительной власти субъектов Российской Федерации</t>
  </si>
  <si>
    <t>Резерв на финансовое обеспечение расходных обязательств муниципальных образований</t>
  </si>
  <si>
    <t>Основное мероприятие реализация регионального проекта «Все лучшее детям» в рамках реализации национального проекта «Молодежь и дети»</t>
  </si>
  <si>
    <t>Основное мероприятие реализация регионального проекта "Педагоги и наставники (Республика Карелия)" в рамках реализации национального проекта "Молодежь и дети"</t>
  </si>
  <si>
    <t>Основное мероприятие "Обеспечение мероприятий по защите населения и территорий от чрезвычайных ситуаций природного и техногенного характера, гражданская оборона"</t>
  </si>
  <si>
    <t>Основное мероприятие релизация регионального проекта «Модернизация коммунальной инфраструктуры» в рамках реализации национального проекта «Инфраструктура для жизни»</t>
  </si>
  <si>
    <t>Основное мероприятие "Кадровое обеспечение системы начального общего, основного общего образования"</t>
  </si>
  <si>
    <t>Основное мероприятие "Формирование условия для развития и совершенствования системы транс</t>
  </si>
  <si>
    <t>Реализация мероприятий на поддержку местных инициатив граждан, проживающих в муниципальных образованиях</t>
  </si>
  <si>
    <t>Реализация мероприятий в рамках иного межбюджетного трансферта на стимулирование органов местного самоуправления за достижение прироста поступлений отдельных налоговых доходов, собираемых на территории муниципальных районов и зачисляемых в консолидированный бюджет Республики Карелия</t>
  </si>
  <si>
    <t>Основное мероприятие  реализация регионального проекта «Жилье» в рамках реализации национального проекта «Инфраструктура для жизни»</t>
  </si>
  <si>
    <t>Реализация мероприятий в рамках иного межбюджетного трансферта на поощрение муниципальных образований за содействие в выполнении поручения Президента Российской Федерации от 14 февраля 2023 года</t>
  </si>
  <si>
    <t>Информация о расходах бюджета Кемского муниципального района по муниципальным программам и непрограмным направлениям деятельности за год 2025 года</t>
  </si>
  <si>
    <t>Факт на 01.01.2026 (текущий) год</t>
  </si>
  <si>
    <t>План на 2025 год по состоянию на 01.01.2026 (текущий ) год</t>
  </si>
  <si>
    <t>Факт на 01.01.2025 отчетный год</t>
  </si>
  <si>
    <t>Поощрение лиц, оказавших содействие в привлечении граждан Российской Федерации, иностранных граждан, лиц без гражданства, к прохождению военной службы в Вооруженных Силах Российской Федерации</t>
  </si>
  <si>
    <t>Мероприятия по опубликованию (обнародованию) правовых актов и доведение информации до населения</t>
  </si>
  <si>
    <t>Основное мероприятие "Оказание адресной социальной помощи отдельным категориям граждан"</t>
  </si>
  <si>
    <t>12. Адресная программа "Переселение граждан из аварийного жилищного фонда"</t>
  </si>
  <si>
    <t>12.1.Подпрограмма "Переселение граждан из аварийного жилищного фонда"</t>
  </si>
  <si>
    <t>Муниципальная программа "Повышение безопасности дорожного движения на территории Кемского городского поселения"</t>
  </si>
  <si>
    <t>11. Муниципальная программа "Повышение безопасности дорожного движения на территории Кемского городского поселения"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</si>
</sst>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#.0"/>
    <numFmt numFmtId="165" formatCode="0.0%"/>
  </numFmts>
  <fonts count="13" x14ac:knownFonts="1">
    <font>
      <sz val="10"/>
      <name val="Arial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sz val="10"/>
      <name val="Arial"/>
      <family val="2"/>
      <charset val="204"/>
    </font>
    <font>
      <sz val="12"/>
      <color theme="1"/>
      <name val="Times New Roman"/>
      <family val="1"/>
      <charset val="204"/>
    </font>
    <font>
      <b/>
      <u/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i/>
      <sz val="11"/>
      <name val="Times New Roman"/>
      <family val="1"/>
      <charset val="204"/>
    </font>
    <font>
      <sz val="11"/>
      <name val="Times New Roman"/>
      <family val="1"/>
      <charset val="204"/>
    </font>
    <font>
      <i/>
      <sz val="11"/>
      <color rgb="FFFF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99">
    <xf numFmtId="0" fontId="0" fillId="0" borderId="0" xfId="0"/>
    <xf numFmtId="0" fontId="5" fillId="2" borderId="0" xfId="0" applyFont="1" applyFill="1" applyAlignment="1">
      <alignment horizontal="center" wrapText="1"/>
    </xf>
    <xf numFmtId="0" fontId="1" fillId="2" borderId="1" xfId="0" applyFont="1" applyFill="1" applyBorder="1" applyAlignment="1">
      <alignment horizontal="center" vertical="center" wrapText="1"/>
    </xf>
    <xf numFmtId="3" fontId="1" fillId="2" borderId="1" xfId="0" applyNumberFormat="1" applyFont="1" applyFill="1" applyBorder="1" applyAlignment="1">
      <alignment horizontal="center" vertical="center"/>
    </xf>
    <xf numFmtId="165" fontId="1" fillId="2" borderId="1" xfId="0" applyNumberFormat="1" applyFont="1" applyFill="1" applyBorder="1" applyAlignment="1">
      <alignment horizontal="center" vertical="center"/>
    </xf>
    <xf numFmtId="0" fontId="4" fillId="2" borderId="0" xfId="0" applyFont="1" applyFill="1"/>
    <xf numFmtId="0" fontId="1" fillId="2" borderId="1" xfId="0" applyFont="1" applyFill="1" applyBorder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wrapText="1"/>
    </xf>
    <xf numFmtId="0" fontId="4" fillId="2" borderId="0" xfId="0" applyFont="1" applyFill="1" applyAlignment="1">
      <alignment vertical="center" wrapText="1"/>
    </xf>
    <xf numFmtId="1" fontId="1" fillId="2" borderId="1" xfId="0" applyNumberFormat="1" applyFont="1" applyFill="1" applyBorder="1" applyAlignment="1">
      <alignment horizontal="center" vertical="center"/>
    </xf>
    <xf numFmtId="0" fontId="4" fillId="2" borderId="0" xfId="0" applyFont="1" applyFill="1" applyBorder="1"/>
    <xf numFmtId="0" fontId="1" fillId="2" borderId="0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/>
    </xf>
    <xf numFmtId="0" fontId="4" fillId="0" borderId="0" xfId="0" applyFont="1" applyFill="1"/>
    <xf numFmtId="3" fontId="1" fillId="3" borderId="3" xfId="0" applyNumberFormat="1" applyFont="1" applyFill="1" applyBorder="1" applyAlignment="1">
      <alignment horizontal="center" vertical="center"/>
    </xf>
    <xf numFmtId="3" fontId="1" fillId="3" borderId="1" xfId="0" applyNumberFormat="1" applyFont="1" applyFill="1" applyBorder="1" applyAlignment="1">
      <alignment horizontal="center" vertical="center"/>
    </xf>
    <xf numFmtId="0" fontId="4" fillId="3" borderId="0" xfId="0" applyFont="1" applyFill="1"/>
    <xf numFmtId="165" fontId="1" fillId="3" borderId="3" xfId="0" applyNumberFormat="1" applyFont="1" applyFill="1" applyBorder="1" applyAlignment="1">
      <alignment horizontal="center" vertical="center"/>
    </xf>
    <xf numFmtId="1" fontId="1" fillId="3" borderId="3" xfId="0" applyNumberFormat="1" applyFont="1" applyFill="1" applyBorder="1" applyAlignment="1">
      <alignment horizontal="center" vertical="center"/>
    </xf>
    <xf numFmtId="165" fontId="1" fillId="3" borderId="1" xfId="0" applyNumberFormat="1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0" fontId="4" fillId="4" borderId="0" xfId="0" applyFont="1" applyFill="1"/>
    <xf numFmtId="3" fontId="1" fillId="4" borderId="1" xfId="0" applyNumberFormat="1" applyFont="1" applyFill="1" applyBorder="1" applyAlignment="1">
      <alignment horizontal="center" vertical="center"/>
    </xf>
    <xf numFmtId="165" fontId="1" fillId="4" borderId="1" xfId="0" applyNumberFormat="1" applyFont="1" applyFill="1" applyBorder="1" applyAlignment="1">
      <alignment horizontal="center" vertical="center"/>
    </xf>
    <xf numFmtId="1" fontId="1" fillId="4" borderId="1" xfId="0" applyNumberFormat="1" applyFont="1" applyFill="1" applyBorder="1" applyAlignment="1">
      <alignment horizontal="center" vertical="center"/>
    </xf>
    <xf numFmtId="3" fontId="1" fillId="2" borderId="3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3" fontId="1" fillId="2" borderId="7" xfId="0" applyNumberFormat="1" applyFont="1" applyFill="1" applyBorder="1" applyAlignment="1">
      <alignment horizontal="center" vertical="center"/>
    </xf>
    <xf numFmtId="165" fontId="1" fillId="2" borderId="7" xfId="0" applyNumberFormat="1" applyFont="1" applyFill="1" applyBorder="1" applyAlignment="1">
      <alignment horizontal="center" vertical="center"/>
    </xf>
    <xf numFmtId="3" fontId="1" fillId="2" borderId="2" xfId="0" applyNumberFormat="1" applyFont="1" applyFill="1" applyBorder="1" applyAlignment="1">
      <alignment horizontal="center" vertical="center"/>
    </xf>
    <xf numFmtId="164" fontId="5" fillId="2" borderId="0" xfId="0" applyNumberFormat="1" applyFont="1" applyFill="1" applyAlignment="1">
      <alignment horizont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3" fontId="1" fillId="2" borderId="2" xfId="0" applyNumberFormat="1" applyFont="1" applyFill="1" applyBorder="1" applyAlignment="1">
      <alignment horizontal="center"/>
    </xf>
    <xf numFmtId="164" fontId="4" fillId="2" borderId="0" xfId="0" applyNumberFormat="1" applyFont="1" applyFill="1"/>
    <xf numFmtId="0" fontId="3" fillId="2" borderId="3" xfId="0" applyFont="1" applyFill="1" applyBorder="1" applyAlignment="1">
      <alignment vertical="center" wrapText="1"/>
    </xf>
    <xf numFmtId="165" fontId="1" fillId="2" borderId="3" xfId="0" applyNumberFormat="1" applyFont="1" applyFill="1" applyBorder="1" applyAlignment="1">
      <alignment horizontal="center" vertical="center"/>
    </xf>
    <xf numFmtId="1" fontId="1" fillId="2" borderId="3" xfId="0" applyNumberFormat="1" applyFont="1" applyFill="1" applyBorder="1" applyAlignment="1">
      <alignment horizontal="center" vertical="center"/>
    </xf>
    <xf numFmtId="165" fontId="1" fillId="2" borderId="2" xfId="0" applyNumberFormat="1" applyFont="1" applyFill="1" applyBorder="1" applyAlignment="1">
      <alignment horizontal="center" vertical="center"/>
    </xf>
    <xf numFmtId="1" fontId="1" fillId="2" borderId="7" xfId="0" applyNumberFormat="1" applyFont="1" applyFill="1" applyBorder="1" applyAlignment="1">
      <alignment horizontal="center" vertical="center"/>
    </xf>
    <xf numFmtId="3" fontId="2" fillId="5" borderId="5" xfId="0" applyNumberFormat="1" applyFont="1" applyFill="1" applyBorder="1" applyAlignment="1">
      <alignment horizontal="center" vertical="center"/>
    </xf>
    <xf numFmtId="165" fontId="2" fillId="5" borderId="5" xfId="0" applyNumberFormat="1" applyFont="1" applyFill="1" applyBorder="1" applyAlignment="1">
      <alignment horizontal="center" vertical="center"/>
    </xf>
    <xf numFmtId="0" fontId="8" fillId="6" borderId="4" xfId="0" applyFont="1" applyFill="1" applyBorder="1" applyAlignment="1">
      <alignment vertical="center" wrapText="1"/>
    </xf>
    <xf numFmtId="3" fontId="8" fillId="6" borderId="5" xfId="0" applyNumberFormat="1" applyFont="1" applyFill="1" applyBorder="1" applyAlignment="1">
      <alignment horizontal="center" vertical="center"/>
    </xf>
    <xf numFmtId="0" fontId="2" fillId="5" borderId="4" xfId="0" applyFont="1" applyFill="1" applyBorder="1" applyAlignment="1">
      <alignment vertical="center" wrapText="1"/>
    </xf>
    <xf numFmtId="1" fontId="2" fillId="5" borderId="6" xfId="0" applyNumberFormat="1" applyFont="1" applyFill="1" applyBorder="1" applyAlignment="1">
      <alignment horizontal="center" vertical="center"/>
    </xf>
    <xf numFmtId="165" fontId="8" fillId="6" borderId="5" xfId="0" applyNumberFormat="1" applyFont="1" applyFill="1" applyBorder="1" applyAlignment="1">
      <alignment horizontal="center" vertical="center"/>
    </xf>
    <xf numFmtId="3" fontId="2" fillId="6" borderId="5" xfId="0" applyNumberFormat="1" applyFont="1" applyFill="1" applyBorder="1" applyAlignment="1">
      <alignment horizontal="center" vertical="center"/>
    </xf>
    <xf numFmtId="9" fontId="2" fillId="6" borderId="6" xfId="0" applyNumberFormat="1" applyFont="1" applyFill="1" applyBorder="1" applyAlignment="1">
      <alignment horizontal="center" vertical="center"/>
    </xf>
    <xf numFmtId="3" fontId="2" fillId="5" borderId="9" xfId="0" applyNumberFormat="1" applyFont="1" applyFill="1" applyBorder="1" applyAlignment="1">
      <alignment horizontal="center" vertical="center"/>
    </xf>
    <xf numFmtId="165" fontId="2" fillId="5" borderId="9" xfId="0" applyNumberFormat="1" applyFont="1" applyFill="1" applyBorder="1" applyAlignment="1">
      <alignment horizontal="center" vertical="center"/>
    </xf>
    <xf numFmtId="1" fontId="2" fillId="5" borderId="10" xfId="0" applyNumberFormat="1" applyFont="1" applyFill="1" applyBorder="1" applyAlignment="1">
      <alignment horizontal="center" vertical="center"/>
    </xf>
    <xf numFmtId="0" fontId="7" fillId="5" borderId="8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right" vertical="center" wrapText="1"/>
    </xf>
    <xf numFmtId="0" fontId="10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right" vertical="center" wrapText="1"/>
    </xf>
    <xf numFmtId="0" fontId="10" fillId="2" borderId="3" xfId="0" applyFont="1" applyFill="1" applyBorder="1" applyAlignment="1">
      <alignment vertical="center" wrapText="1"/>
    </xf>
    <xf numFmtId="0" fontId="9" fillId="4" borderId="1" xfId="0" applyFont="1" applyFill="1" applyBorder="1" applyAlignment="1">
      <alignment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11" fillId="2" borderId="7" xfId="0" applyFont="1" applyFill="1" applyBorder="1" applyAlignment="1">
      <alignment horizontal="right" vertical="center" wrapText="1"/>
    </xf>
    <xf numFmtId="0" fontId="11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3" fontId="9" fillId="2" borderId="1" xfId="0" applyNumberFormat="1" applyFont="1" applyFill="1" applyBorder="1" applyAlignment="1">
      <alignment horizontal="center" vertical="center"/>
    </xf>
    <xf numFmtId="3" fontId="11" fillId="2" borderId="1" xfId="0" applyNumberFormat="1" applyFont="1" applyFill="1" applyBorder="1" applyAlignment="1">
      <alignment horizontal="center" vertical="center"/>
    </xf>
    <xf numFmtId="3" fontId="11" fillId="2" borderId="3" xfId="0" applyNumberFormat="1" applyFont="1" applyFill="1" applyBorder="1" applyAlignment="1">
      <alignment horizontal="center" vertical="center"/>
    </xf>
    <xf numFmtId="3" fontId="11" fillId="2" borderId="2" xfId="0" applyNumberFormat="1" applyFont="1" applyFill="1" applyBorder="1" applyAlignment="1">
      <alignment horizontal="center" vertical="center"/>
    </xf>
    <xf numFmtId="3" fontId="7" fillId="5" borderId="5" xfId="0" applyNumberFormat="1" applyFont="1" applyFill="1" applyBorder="1" applyAlignment="1">
      <alignment horizontal="center" vertical="center"/>
    </xf>
    <xf numFmtId="3" fontId="11" fillId="2" borderId="7" xfId="0" applyNumberFormat="1" applyFont="1" applyFill="1" applyBorder="1" applyAlignment="1">
      <alignment horizontal="center" vertical="center"/>
    </xf>
    <xf numFmtId="165" fontId="11" fillId="2" borderId="1" xfId="0" applyNumberFormat="1" applyFont="1" applyFill="1" applyBorder="1" applyAlignment="1">
      <alignment horizontal="center" vertical="center"/>
    </xf>
    <xf numFmtId="3" fontId="2" fillId="5" borderId="1" xfId="0" applyNumberFormat="1" applyFont="1" applyFill="1" applyBorder="1" applyAlignment="1">
      <alignment horizontal="center" vertical="center"/>
    </xf>
    <xf numFmtId="165" fontId="2" fillId="5" borderId="1" xfId="0" applyNumberFormat="1" applyFont="1" applyFill="1" applyBorder="1" applyAlignment="1">
      <alignment horizontal="center" vertical="center"/>
    </xf>
    <xf numFmtId="1" fontId="2" fillId="5" borderId="1" xfId="0" applyNumberFormat="1" applyFont="1" applyFill="1" applyBorder="1" applyAlignment="1">
      <alignment horizontal="center" vertical="center"/>
    </xf>
    <xf numFmtId="3" fontId="7" fillId="5" borderId="1" xfId="0" applyNumberFormat="1" applyFont="1" applyFill="1" applyBorder="1" applyAlignment="1">
      <alignment horizontal="center" vertical="center"/>
    </xf>
    <xf numFmtId="165" fontId="7" fillId="5" borderId="5" xfId="0" applyNumberFormat="1" applyFont="1" applyFill="1" applyBorder="1" applyAlignment="1">
      <alignment horizontal="center" vertical="center"/>
    </xf>
    <xf numFmtId="3" fontId="7" fillId="5" borderId="9" xfId="0" applyNumberFormat="1" applyFont="1" applyFill="1" applyBorder="1" applyAlignment="1">
      <alignment horizontal="center" vertical="center"/>
    </xf>
    <xf numFmtId="165" fontId="11" fillId="2" borderId="3" xfId="0" applyNumberFormat="1" applyFont="1" applyFill="1" applyBorder="1" applyAlignment="1">
      <alignment horizontal="center" vertical="center"/>
    </xf>
    <xf numFmtId="165" fontId="11" fillId="3" borderId="3" xfId="0" applyNumberFormat="1" applyFont="1" applyFill="1" applyBorder="1" applyAlignment="1">
      <alignment horizontal="center" vertical="center"/>
    </xf>
    <xf numFmtId="165" fontId="11" fillId="3" borderId="1" xfId="0" applyNumberFormat="1" applyFont="1" applyFill="1" applyBorder="1" applyAlignment="1">
      <alignment horizontal="center" vertical="center"/>
    </xf>
    <xf numFmtId="165" fontId="7" fillId="5" borderId="9" xfId="0" applyNumberFormat="1" applyFont="1" applyFill="1" applyBorder="1" applyAlignment="1">
      <alignment horizontal="center" vertical="center"/>
    </xf>
    <xf numFmtId="1" fontId="11" fillId="2" borderId="1" xfId="0" applyNumberFormat="1" applyFont="1" applyFill="1" applyBorder="1" applyAlignment="1">
      <alignment horizontal="center" vertical="center"/>
    </xf>
    <xf numFmtId="165" fontId="11" fillId="2" borderId="2" xfId="0" applyNumberFormat="1" applyFont="1" applyFill="1" applyBorder="1" applyAlignment="1">
      <alignment horizontal="center" vertical="center"/>
    </xf>
    <xf numFmtId="0" fontId="12" fillId="3" borderId="3" xfId="0" applyFont="1" applyFill="1" applyBorder="1" applyAlignment="1">
      <alignment vertical="center" wrapText="1"/>
    </xf>
    <xf numFmtId="0" fontId="9" fillId="3" borderId="1" xfId="0" applyFont="1" applyFill="1" applyBorder="1" applyAlignment="1">
      <alignment vertical="center" wrapText="1"/>
    </xf>
    <xf numFmtId="0" fontId="7" fillId="5" borderId="4" xfId="0" applyFont="1" applyFill="1" applyBorder="1" applyAlignment="1">
      <alignment vertical="center" wrapText="1"/>
    </xf>
    <xf numFmtId="0" fontId="7" fillId="5" borderId="1" xfId="0" applyFont="1" applyFill="1" applyBorder="1" applyAlignment="1">
      <alignment vertical="center" wrapText="1"/>
    </xf>
    <xf numFmtId="165" fontId="7" fillId="5" borderId="1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0" fontId="7" fillId="5" borderId="1" xfId="0" applyFont="1" applyFill="1" applyBorder="1" applyAlignment="1">
      <alignment vertical="top" wrapText="1"/>
    </xf>
    <xf numFmtId="0" fontId="11" fillId="2" borderId="1" xfId="0" applyFont="1" applyFill="1" applyBorder="1" applyAlignment="1">
      <alignment horizontal="right" vertical="top" wrapText="1"/>
    </xf>
    <xf numFmtId="0" fontId="11" fillId="2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165" fontId="1" fillId="5" borderId="1" xfId="0" applyNumberFormat="1" applyFont="1" applyFill="1" applyBorder="1" applyAlignment="1">
      <alignment horizontal="center" vertical="center"/>
    </xf>
    <xf numFmtId="165" fontId="11" fillId="5" borderId="1" xfId="0" applyNumberFormat="1" applyFont="1" applyFill="1" applyBorder="1" applyAlignment="1">
      <alignment horizontal="center" vertical="center"/>
    </xf>
    <xf numFmtId="3" fontId="1" fillId="5" borderId="1" xfId="0" applyNumberFormat="1" applyFont="1" applyFill="1" applyBorder="1" applyAlignment="1">
      <alignment horizontal="center" vertical="center"/>
    </xf>
    <xf numFmtId="1" fontId="1" fillId="5" borderId="1" xfId="0" applyNumberFormat="1" applyFont="1" applyFill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7"/>
  <sheetViews>
    <sheetView tabSelected="1" view="pageLayout" zoomScale="80" zoomScaleNormal="100" zoomScalePageLayoutView="80" workbookViewId="0">
      <selection activeCell="F123" sqref="F123"/>
    </sheetView>
  </sheetViews>
  <sheetFormatPr defaultRowHeight="12.75" x14ac:dyDescent="0.2"/>
  <cols>
    <col min="1" max="1" width="57" style="9" customWidth="1"/>
    <col min="2" max="2" width="15" style="36" customWidth="1"/>
    <col min="3" max="3" width="14.28515625" style="5" customWidth="1"/>
    <col min="4" max="4" width="15.42578125" style="5" customWidth="1"/>
    <col min="5" max="5" width="15.7109375" style="5" customWidth="1"/>
    <col min="6" max="6" width="17.140625" style="5" customWidth="1"/>
    <col min="7" max="7" width="16" style="5" customWidth="1"/>
    <col min="8" max="9" width="15.85546875" style="5" customWidth="1"/>
    <col min="10" max="10" width="9.140625" style="5"/>
    <col min="11" max="11" width="20.85546875" style="5" customWidth="1"/>
    <col min="12" max="16384" width="9.140625" style="5"/>
  </cols>
  <sheetData>
    <row r="1" spans="1:11" ht="41.25" customHeight="1" x14ac:dyDescent="0.2">
      <c r="A1" s="90" t="s">
        <v>123</v>
      </c>
      <c r="B1" s="90"/>
      <c r="C1" s="90"/>
      <c r="D1" s="90"/>
      <c r="E1" s="90"/>
      <c r="F1" s="90"/>
      <c r="G1" s="90"/>
      <c r="H1" s="90"/>
      <c r="I1" s="90"/>
    </row>
    <row r="2" spans="1:11" ht="27" customHeight="1" x14ac:dyDescent="0.25">
      <c r="A2" s="7"/>
      <c r="B2" s="33"/>
      <c r="C2" s="1"/>
      <c r="D2" s="1"/>
      <c r="E2" s="1"/>
      <c r="F2" s="1"/>
      <c r="G2" s="1"/>
      <c r="H2" s="1"/>
      <c r="I2" s="8" t="s">
        <v>2</v>
      </c>
    </row>
    <row r="3" spans="1:11" ht="80.25" customHeight="1" x14ac:dyDescent="0.2">
      <c r="A3" s="2" t="s">
        <v>0</v>
      </c>
      <c r="B3" s="34" t="s">
        <v>126</v>
      </c>
      <c r="C3" s="2" t="s">
        <v>3</v>
      </c>
      <c r="D3" s="2" t="s">
        <v>125</v>
      </c>
      <c r="E3" s="2" t="s">
        <v>4</v>
      </c>
      <c r="F3" s="2" t="s">
        <v>124</v>
      </c>
      <c r="G3" s="2" t="s">
        <v>4</v>
      </c>
      <c r="H3" s="2" t="s">
        <v>1</v>
      </c>
      <c r="I3" s="2" t="s">
        <v>5</v>
      </c>
      <c r="J3" s="11"/>
      <c r="K3" s="12"/>
    </row>
    <row r="4" spans="1:11" ht="15.75" thickBot="1" x14ac:dyDescent="0.3">
      <c r="A4" s="13">
        <v>1</v>
      </c>
      <c r="B4" s="35">
        <v>2</v>
      </c>
      <c r="C4" s="14">
        <v>3</v>
      </c>
      <c r="D4" s="14">
        <v>4</v>
      </c>
      <c r="E4" s="14">
        <v>5</v>
      </c>
      <c r="F4" s="14">
        <v>6</v>
      </c>
      <c r="G4" s="14">
        <v>7</v>
      </c>
      <c r="H4" s="14">
        <v>8</v>
      </c>
      <c r="I4" s="14">
        <v>9</v>
      </c>
    </row>
    <row r="5" spans="1:11" ht="43.5" thickBot="1" x14ac:dyDescent="0.25">
      <c r="A5" s="46" t="s">
        <v>6</v>
      </c>
      <c r="B5" s="42">
        <f>SUM(B6+B9+B16+B20+B23)</f>
        <v>576036.5</v>
      </c>
      <c r="C5" s="43">
        <f>B26/$B$127</f>
        <v>9.740061711250525E-3</v>
      </c>
      <c r="D5" s="42">
        <f>SUM(D6+D9+D16+D20+D23)</f>
        <v>696342.4</v>
      </c>
      <c r="E5" s="43">
        <f>D5/$D$127</f>
        <v>0.58424316204861315</v>
      </c>
      <c r="F5" s="42">
        <f>SUM(F6+F9+F16+F20+F23)</f>
        <v>694951.59999999986</v>
      </c>
      <c r="G5" s="43">
        <f>F5/$F$127</f>
        <v>0.58915967347598985</v>
      </c>
      <c r="H5" s="42">
        <f>F5/B5*100-100</f>
        <v>20.643674489376963</v>
      </c>
      <c r="I5" s="47">
        <f>F5/D5*100</f>
        <v>99.800270671439776</v>
      </c>
    </row>
    <row r="6" spans="1:11" ht="27.75" customHeight="1" x14ac:dyDescent="0.2">
      <c r="A6" s="37" t="s">
        <v>7</v>
      </c>
      <c r="B6" s="27">
        <f>B7+B8</f>
        <v>141944.9</v>
      </c>
      <c r="C6" s="38">
        <f>B27/$B$127</f>
        <v>2.854780403552357E-2</v>
      </c>
      <c r="D6" s="68">
        <f>D7+D8</f>
        <v>150171.6</v>
      </c>
      <c r="E6" s="38">
        <f>D6/$D$127</f>
        <v>0.12599653623547771</v>
      </c>
      <c r="F6" s="68">
        <f>F7+F8</f>
        <v>150122.29999999999</v>
      </c>
      <c r="G6" s="38">
        <f>F6/$F$127</f>
        <v>0.12726930227869768</v>
      </c>
      <c r="H6" s="27">
        <f t="shared" ref="H6:H83" si="0">F6/B6*100-100</f>
        <v>5.7609678121580856</v>
      </c>
      <c r="I6" s="39">
        <f t="shared" ref="I6:I83" si="1">F6/D6*100</f>
        <v>99.967170889835359</v>
      </c>
    </row>
    <row r="7" spans="1:11" ht="45" x14ac:dyDescent="0.2">
      <c r="A7" s="28" t="s">
        <v>9</v>
      </c>
      <c r="B7" s="3">
        <v>141944.9</v>
      </c>
      <c r="C7" s="4">
        <f>B28/$B$127</f>
        <v>8.0997990536582666E-3</v>
      </c>
      <c r="D7" s="67">
        <v>150171.6</v>
      </c>
      <c r="E7" s="4">
        <f>D7/$D$127</f>
        <v>0.12599653623547771</v>
      </c>
      <c r="F7" s="67">
        <v>150122.29999999999</v>
      </c>
      <c r="G7" s="4">
        <f>F7/$F$127</f>
        <v>0.12726930227869768</v>
      </c>
      <c r="H7" s="27">
        <f t="shared" si="0"/>
        <v>5.7609678121580856</v>
      </c>
      <c r="I7" s="10">
        <f t="shared" si="1"/>
        <v>99.967170889835359</v>
      </c>
    </row>
    <row r="8" spans="1:11" ht="24.75" hidden="1" customHeight="1" x14ac:dyDescent="0.2">
      <c r="A8" s="6" t="s">
        <v>10</v>
      </c>
      <c r="B8" s="3">
        <v>0</v>
      </c>
      <c r="C8" s="4">
        <f>B29/$B$127</f>
        <v>0</v>
      </c>
      <c r="D8" s="66">
        <v>0</v>
      </c>
      <c r="E8" s="4">
        <f>D8/$D$127</f>
        <v>0</v>
      </c>
      <c r="F8" s="66">
        <v>0</v>
      </c>
      <c r="G8" s="4">
        <f>F8/$F$127</f>
        <v>0</v>
      </c>
      <c r="H8" s="27" t="e">
        <f t="shared" si="0"/>
        <v>#DIV/0!</v>
      </c>
      <c r="I8" s="10" t="s">
        <v>84</v>
      </c>
    </row>
    <row r="9" spans="1:11" ht="30" x14ac:dyDescent="0.2">
      <c r="A9" s="56" t="s">
        <v>8</v>
      </c>
      <c r="B9" s="3">
        <f>B10+B12+B13+B11</f>
        <v>379002.7</v>
      </c>
      <c r="C9" s="4">
        <f>B30/$B$127</f>
        <v>3.3422536856870709E-2</v>
      </c>
      <c r="D9" s="67">
        <f>SUM(D10:D15)</f>
        <v>479965.79999999993</v>
      </c>
      <c r="E9" s="4">
        <f>D9/$D$127</f>
        <v>0.40269950051467818</v>
      </c>
      <c r="F9" s="67">
        <f>SUM(F10:F15)</f>
        <v>478844.29999999993</v>
      </c>
      <c r="G9" s="4">
        <f>F9/$F$127</f>
        <v>0.40595021499891348</v>
      </c>
      <c r="H9" s="27">
        <f t="shared" si="0"/>
        <v>26.343242409618696</v>
      </c>
      <c r="I9" s="10">
        <f t="shared" si="1"/>
        <v>99.76633751821484</v>
      </c>
    </row>
    <row r="10" spans="1:11" ht="45" x14ac:dyDescent="0.2">
      <c r="A10" s="57" t="s">
        <v>11</v>
      </c>
      <c r="B10" s="3">
        <v>377415.1</v>
      </c>
      <c r="C10" s="4">
        <f>B31/$B$127</f>
        <v>2.2782108991493098E-2</v>
      </c>
      <c r="D10" s="67">
        <v>380167.8</v>
      </c>
      <c r="E10" s="4">
        <f>D10/$D$127</f>
        <v>0.31896727469283037</v>
      </c>
      <c r="F10" s="67">
        <v>379214.3</v>
      </c>
      <c r="G10" s="4">
        <f>F10/$F$127</f>
        <v>0.3214868102547373</v>
      </c>
      <c r="H10" s="27">
        <f t="shared" si="0"/>
        <v>0.47671648537644273</v>
      </c>
      <c r="I10" s="10">
        <f t="shared" si="1"/>
        <v>99.749189699916712</v>
      </c>
    </row>
    <row r="11" spans="1:11" ht="30" x14ac:dyDescent="0.2">
      <c r="A11" s="57" t="s">
        <v>117</v>
      </c>
      <c r="B11" s="3">
        <v>16.2</v>
      </c>
      <c r="C11" s="4">
        <f>B32/$B$127</f>
        <v>1.0640427865377611E-2</v>
      </c>
      <c r="D11" s="67">
        <v>48.6</v>
      </c>
      <c r="E11" s="4">
        <f>D11/$D$127</f>
        <v>4.077622973347968E-5</v>
      </c>
      <c r="F11" s="67">
        <v>48.6</v>
      </c>
      <c r="G11" s="4">
        <f>F11/$F$127</f>
        <v>4.1201660850817686E-5</v>
      </c>
      <c r="H11" s="27">
        <f t="shared" si="0"/>
        <v>200</v>
      </c>
      <c r="I11" s="10">
        <f t="shared" si="1"/>
        <v>100</v>
      </c>
    </row>
    <row r="12" spans="1:11" ht="72.75" customHeight="1" x14ac:dyDescent="0.2">
      <c r="A12" s="57" t="s">
        <v>91</v>
      </c>
      <c r="B12" s="3">
        <v>157</v>
      </c>
      <c r="C12" s="4">
        <f>B32/$B$127</f>
        <v>1.0640427865377611E-2</v>
      </c>
      <c r="D12" s="67">
        <v>0</v>
      </c>
      <c r="E12" s="4">
        <f>D12/$D$127</f>
        <v>0</v>
      </c>
      <c r="F12" s="67">
        <v>0</v>
      </c>
      <c r="G12" s="4">
        <f>F12/$F$127</f>
        <v>0</v>
      </c>
      <c r="H12" s="3" t="s">
        <v>76</v>
      </c>
      <c r="I12" s="10" t="s">
        <v>84</v>
      </c>
    </row>
    <row r="13" spans="1:11" ht="64.5" customHeight="1" x14ac:dyDescent="0.2">
      <c r="A13" s="57" t="s">
        <v>87</v>
      </c>
      <c r="B13" s="3">
        <v>1414.4</v>
      </c>
      <c r="C13" s="4">
        <f>B34/$B$127</f>
        <v>8.2594247617547127E-3</v>
      </c>
      <c r="D13" s="67">
        <v>0</v>
      </c>
      <c r="E13" s="4">
        <f>D13/$D$127</f>
        <v>0</v>
      </c>
      <c r="F13" s="67">
        <v>0</v>
      </c>
      <c r="G13" s="4">
        <f>F13/$F$127</f>
        <v>0</v>
      </c>
      <c r="H13" s="3">
        <f t="shared" si="0"/>
        <v>-100</v>
      </c>
      <c r="I13" s="10" t="e">
        <f t="shared" si="1"/>
        <v>#DIV/0!</v>
      </c>
    </row>
    <row r="14" spans="1:11" ht="64.5" customHeight="1" x14ac:dyDescent="0.2">
      <c r="A14" s="57" t="s">
        <v>113</v>
      </c>
      <c r="B14" s="3">
        <v>0</v>
      </c>
      <c r="C14" s="4">
        <f>B35/$B$127</f>
        <v>8.2594247617547127E-3</v>
      </c>
      <c r="D14" s="67">
        <v>72974.3</v>
      </c>
      <c r="E14" s="4">
        <f>D14/$D$127</f>
        <v>6.1226683568721525E-2</v>
      </c>
      <c r="F14" s="67">
        <v>72974.3</v>
      </c>
      <c r="G14" s="4">
        <f>F14/$F$127</f>
        <v>6.1865480646621916E-2</v>
      </c>
      <c r="H14" s="3" t="e">
        <f t="shared" si="0"/>
        <v>#DIV/0!</v>
      </c>
      <c r="I14" s="10">
        <f t="shared" si="1"/>
        <v>100</v>
      </c>
    </row>
    <row r="15" spans="1:11" ht="64.5" customHeight="1" x14ac:dyDescent="0.2">
      <c r="A15" s="57" t="s">
        <v>114</v>
      </c>
      <c r="B15" s="3">
        <v>0</v>
      </c>
      <c r="C15" s="4">
        <f>B36/$B$127</f>
        <v>0</v>
      </c>
      <c r="D15" s="67">
        <v>26775.1</v>
      </c>
      <c r="E15" s="4">
        <f>D15/$D$127</f>
        <v>2.2464766023392833E-2</v>
      </c>
      <c r="F15" s="67">
        <v>26607.1</v>
      </c>
      <c r="G15" s="4">
        <f>F15/$F$127</f>
        <v>2.2556722436703522E-2</v>
      </c>
      <c r="H15" s="3" t="e">
        <f t="shared" si="0"/>
        <v>#DIV/0!</v>
      </c>
      <c r="I15" s="10">
        <f t="shared" si="1"/>
        <v>99.372551363020122</v>
      </c>
    </row>
    <row r="16" spans="1:11" ht="30" x14ac:dyDescent="0.2">
      <c r="A16" s="56" t="s">
        <v>13</v>
      </c>
      <c r="B16" s="3">
        <f>SUM(B17:B19)</f>
        <v>21226.1</v>
      </c>
      <c r="C16" s="4">
        <f>B35/$B$127</f>
        <v>8.2594247617547127E-3</v>
      </c>
      <c r="D16" s="67">
        <f>SUM(D17:D19)</f>
        <v>26194.799999999999</v>
      </c>
      <c r="E16" s="72">
        <f>D16/$D$127</f>
        <v>2.1977884416101923E-2</v>
      </c>
      <c r="F16" s="67">
        <f>SUM(F17:F19)</f>
        <v>26171.9</v>
      </c>
      <c r="G16" s="4">
        <f>F16/$F$127</f>
        <v>2.2187772584804845E-2</v>
      </c>
      <c r="H16" s="3">
        <f>F16/B16*100-100</f>
        <v>23.30055921719017</v>
      </c>
      <c r="I16" s="10">
        <f t="shared" si="1"/>
        <v>99.912578068929719</v>
      </c>
    </row>
    <row r="17" spans="1:9" ht="32.25" customHeight="1" x14ac:dyDescent="0.2">
      <c r="A17" s="57" t="s">
        <v>14</v>
      </c>
      <c r="B17" s="3">
        <v>21226.1</v>
      </c>
      <c r="C17" s="4">
        <f>B36/$B$127</f>
        <v>0</v>
      </c>
      <c r="D17" s="67">
        <v>26194.799999999999</v>
      </c>
      <c r="E17" s="4">
        <f>D17/$D$127</f>
        <v>2.1977884416101923E-2</v>
      </c>
      <c r="F17" s="67">
        <v>26171.9</v>
      </c>
      <c r="G17" s="4">
        <f>F17/$F$127</f>
        <v>2.2187772584804845E-2</v>
      </c>
      <c r="H17" s="3">
        <f t="shared" si="0"/>
        <v>23.30055921719017</v>
      </c>
      <c r="I17" s="10">
        <f t="shared" si="1"/>
        <v>99.912578068929719</v>
      </c>
    </row>
    <row r="18" spans="1:9" ht="37.5" hidden="1" customHeight="1" x14ac:dyDescent="0.2">
      <c r="A18" s="55" t="s">
        <v>15</v>
      </c>
      <c r="B18" s="3">
        <v>0</v>
      </c>
      <c r="C18" s="4">
        <f>B37/$B$127</f>
        <v>1.4368724993152914E-3</v>
      </c>
      <c r="D18" s="66">
        <v>0</v>
      </c>
      <c r="E18" s="4">
        <f>D18/$D$127</f>
        <v>0</v>
      </c>
      <c r="F18" s="66">
        <v>0</v>
      </c>
      <c r="G18" s="4">
        <f>F18/$F$127</f>
        <v>0</v>
      </c>
      <c r="H18" s="3" t="e">
        <f t="shared" si="0"/>
        <v>#DIV/0!</v>
      </c>
      <c r="I18" s="10" t="s">
        <v>84</v>
      </c>
    </row>
    <row r="19" spans="1:9" ht="77.25" customHeight="1" x14ac:dyDescent="0.2">
      <c r="A19" s="57" t="s">
        <v>12</v>
      </c>
      <c r="B19" s="3">
        <v>0</v>
      </c>
      <c r="C19" s="4">
        <f>B40/$B$127</f>
        <v>0</v>
      </c>
      <c r="D19" s="67">
        <v>0</v>
      </c>
      <c r="E19" s="4">
        <f>D19/$D$127</f>
        <v>0</v>
      </c>
      <c r="F19" s="67">
        <v>0</v>
      </c>
      <c r="G19" s="4">
        <f>F19/$F$127</f>
        <v>0</v>
      </c>
      <c r="H19" s="3" t="s">
        <v>84</v>
      </c>
      <c r="I19" s="10" t="s">
        <v>76</v>
      </c>
    </row>
    <row r="20" spans="1:9" ht="16.5" customHeight="1" x14ac:dyDescent="0.2">
      <c r="A20" s="56" t="s">
        <v>16</v>
      </c>
      <c r="B20" s="3">
        <f>SUM(B21:B22)</f>
        <v>184.5</v>
      </c>
      <c r="C20" s="4">
        <f>B41/$B$127</f>
        <v>0</v>
      </c>
      <c r="D20" s="67">
        <f>SUM(D21:D22)</f>
        <v>136.4</v>
      </c>
      <c r="E20" s="72">
        <f>D20/$D$127</f>
        <v>1.1444192871700881E-4</v>
      </c>
      <c r="F20" s="67">
        <f>SUM(F21:F22)</f>
        <v>136.1</v>
      </c>
      <c r="G20" s="4">
        <f>F20/$F$127</f>
        <v>1.1538160579827751E-4</v>
      </c>
      <c r="H20" s="3">
        <f t="shared" si="0"/>
        <v>-26.233062330623312</v>
      </c>
      <c r="I20" s="10">
        <f t="shared" si="1"/>
        <v>99.78005865102638</v>
      </c>
    </row>
    <row r="21" spans="1:9" ht="30" customHeight="1" x14ac:dyDescent="0.2">
      <c r="A21" s="57" t="s">
        <v>17</v>
      </c>
      <c r="B21" s="3">
        <v>184.5</v>
      </c>
      <c r="C21" s="4">
        <f>B42/$B$127</f>
        <v>2.396121731867077E-2</v>
      </c>
      <c r="D21" s="67">
        <v>136.4</v>
      </c>
      <c r="E21" s="72">
        <f>D21/$D$127</f>
        <v>1.1444192871700881E-4</v>
      </c>
      <c r="F21" s="67">
        <v>136.1</v>
      </c>
      <c r="G21" s="4">
        <f>F21/$F$127</f>
        <v>1.1538160579827751E-4</v>
      </c>
      <c r="H21" s="3">
        <f t="shared" si="0"/>
        <v>-26.233062330623312</v>
      </c>
      <c r="I21" s="10">
        <f t="shared" si="1"/>
        <v>99.78005865102638</v>
      </c>
    </row>
    <row r="22" spans="1:9" ht="45" x14ac:dyDescent="0.2">
      <c r="A22" s="57" t="s">
        <v>18</v>
      </c>
      <c r="B22" s="3">
        <v>0</v>
      </c>
      <c r="C22" s="4">
        <f>B43/$B$127</f>
        <v>1.9559092333983806E-2</v>
      </c>
      <c r="D22" s="67">
        <v>0</v>
      </c>
      <c r="E22" s="72">
        <f>D22/$D$127</f>
        <v>0</v>
      </c>
      <c r="F22" s="67">
        <v>0</v>
      </c>
      <c r="G22" s="4">
        <f>F22/$F$127</f>
        <v>0</v>
      </c>
      <c r="H22" s="3" t="s">
        <v>84</v>
      </c>
      <c r="I22" s="10" t="s">
        <v>84</v>
      </c>
    </row>
    <row r="23" spans="1:9" ht="36" customHeight="1" thickBot="1" x14ac:dyDescent="0.25">
      <c r="A23" s="56" t="s">
        <v>55</v>
      </c>
      <c r="B23" s="3">
        <v>33678.300000000003</v>
      </c>
      <c r="C23" s="4">
        <f>B44/$B$127</f>
        <v>1.0160827361746444E-2</v>
      </c>
      <c r="D23" s="67">
        <v>39873.800000000003</v>
      </c>
      <c r="E23" s="72">
        <f>D23/$D$127</f>
        <v>3.3454798953638315E-2</v>
      </c>
      <c r="F23" s="67">
        <v>39677</v>
      </c>
      <c r="G23" s="4">
        <f>F23/$F$127</f>
        <v>3.3637002007775585E-2</v>
      </c>
      <c r="H23" s="3">
        <f t="shared" si="0"/>
        <v>17.811766033321149</v>
      </c>
      <c r="I23" s="10">
        <f t="shared" si="1"/>
        <v>99.506442827119557</v>
      </c>
    </row>
    <row r="24" spans="1:9" ht="45" customHeight="1" thickBot="1" x14ac:dyDescent="0.25">
      <c r="A24" s="87" t="s">
        <v>19</v>
      </c>
      <c r="B24" s="42">
        <f>SUM(B25+B30+B34+B37+B39)</f>
        <v>84603.7</v>
      </c>
      <c r="C24" s="43">
        <f>B45/$B$127</f>
        <v>7.6036813883887232E-3</v>
      </c>
      <c r="D24" s="70">
        <f>SUM(D25+D30+D34+D37+D39)</f>
        <v>97668.4</v>
      </c>
      <c r="E24" s="77">
        <f>D24/$D$127</f>
        <v>8.1945455063814537E-2</v>
      </c>
      <c r="F24" s="70">
        <f>SUM(F25+F30+F34+F37+F39)</f>
        <v>97645.8</v>
      </c>
      <c r="G24" s="43">
        <f>F24/$F$127</f>
        <v>8.2781257924007687E-2</v>
      </c>
      <c r="H24" s="42">
        <f t="shared" si="0"/>
        <v>15.415519652213789</v>
      </c>
      <c r="I24" s="47">
        <f t="shared" si="1"/>
        <v>99.976860478926667</v>
      </c>
    </row>
    <row r="25" spans="1:9" ht="45" x14ac:dyDescent="0.2">
      <c r="A25" s="58" t="s">
        <v>20</v>
      </c>
      <c r="B25" s="27">
        <f>SUM(B26:B28)</f>
        <v>38475.800000000003</v>
      </c>
      <c r="C25" s="38">
        <f>B46/$B$127</f>
        <v>1.7945835838486417E-3</v>
      </c>
      <c r="D25" s="68">
        <f>SUM(D26:D29)</f>
        <v>45502</v>
      </c>
      <c r="E25" s="79">
        <f>D25/$D$127</f>
        <v>3.8176954842238528E-2</v>
      </c>
      <c r="F25" s="68">
        <f>SUM(F26:F29)</f>
        <v>45501.799999999996</v>
      </c>
      <c r="G25" s="38">
        <f>F25/$F$127</f>
        <v>3.8575097360118021E-2</v>
      </c>
      <c r="H25" s="27">
        <f t="shared" si="0"/>
        <v>18.260828884649555</v>
      </c>
      <c r="I25" s="39">
        <f t="shared" si="1"/>
        <v>99.999560458880921</v>
      </c>
    </row>
    <row r="26" spans="1:9" ht="30" x14ac:dyDescent="0.2">
      <c r="A26" s="57" t="s">
        <v>21</v>
      </c>
      <c r="B26" s="3">
        <v>8078.8</v>
      </c>
      <c r="C26" s="4">
        <f>B47/$B$127</f>
        <v>0</v>
      </c>
      <c r="D26" s="67">
        <v>9827.7999999999993</v>
      </c>
      <c r="E26" s="4">
        <f>D26/$D$127</f>
        <v>8.2456919871335705E-3</v>
      </c>
      <c r="F26" s="67">
        <v>9827.7999999999993</v>
      </c>
      <c r="G26" s="4">
        <f>F26/$F$127</f>
        <v>8.3317218623388065E-3</v>
      </c>
      <c r="H26" s="3">
        <f t="shared" si="0"/>
        <v>21.649254839827691</v>
      </c>
      <c r="I26" s="10">
        <f t="shared" si="1"/>
        <v>100</v>
      </c>
    </row>
    <row r="27" spans="1:9" ht="20.25" customHeight="1" x14ac:dyDescent="0.2">
      <c r="A27" s="57" t="s">
        <v>22</v>
      </c>
      <c r="B27" s="3">
        <v>23678.7</v>
      </c>
      <c r="C27" s="4">
        <f>B48/$B$127</f>
        <v>0</v>
      </c>
      <c r="D27" s="67">
        <v>26369.8</v>
      </c>
      <c r="E27" s="4">
        <f>D27/$D$127</f>
        <v>2.212471240382536E-2</v>
      </c>
      <c r="F27" s="67">
        <v>26369.599999999999</v>
      </c>
      <c r="G27" s="4">
        <f>F27/$F$127</f>
        <v>2.235537687184613E-2</v>
      </c>
      <c r="H27" s="3">
        <f t="shared" si="0"/>
        <v>11.364221853395648</v>
      </c>
      <c r="I27" s="10">
        <f t="shared" si="1"/>
        <v>99.999241556629173</v>
      </c>
    </row>
    <row r="28" spans="1:9" ht="30.75" customHeight="1" x14ac:dyDescent="0.2">
      <c r="A28" s="57" t="s">
        <v>23</v>
      </c>
      <c r="B28" s="3">
        <v>6718.3</v>
      </c>
      <c r="C28" s="4">
        <f>B49/$B$127</f>
        <v>0</v>
      </c>
      <c r="D28" s="67">
        <v>9304.4</v>
      </c>
      <c r="E28" s="4">
        <f>D28/$D$127</f>
        <v>7.8065504512795951E-3</v>
      </c>
      <c r="F28" s="67">
        <v>9304.4</v>
      </c>
      <c r="G28" s="4">
        <f>F28/$F$127</f>
        <v>7.8879986259330868E-3</v>
      </c>
      <c r="H28" s="3">
        <f t="shared" si="0"/>
        <v>38.493368858193264</v>
      </c>
      <c r="I28" s="10">
        <f t="shared" si="1"/>
        <v>100</v>
      </c>
    </row>
    <row r="29" spans="1:9" s="23" customFormat="1" ht="44.25" hidden="1" customHeight="1" x14ac:dyDescent="0.2">
      <c r="A29" s="59" t="s">
        <v>77</v>
      </c>
      <c r="B29" s="3">
        <v>0</v>
      </c>
      <c r="C29" s="25">
        <f>B50/$B$127</f>
        <v>0</v>
      </c>
      <c r="D29" s="66">
        <v>0</v>
      </c>
      <c r="E29" s="25">
        <f>D29/$D$127</f>
        <v>0</v>
      </c>
      <c r="F29" s="66">
        <v>0</v>
      </c>
      <c r="G29" s="25">
        <f>F29/$F$127</f>
        <v>0</v>
      </c>
      <c r="H29" s="24" t="s">
        <v>84</v>
      </c>
      <c r="I29" s="26" t="s">
        <v>76</v>
      </c>
    </row>
    <row r="30" spans="1:9" ht="45" x14ac:dyDescent="0.2">
      <c r="A30" s="56" t="s">
        <v>24</v>
      </c>
      <c r="B30" s="3">
        <f>SUM(B31:B33)</f>
        <v>27722</v>
      </c>
      <c r="C30" s="4">
        <f>B51/$B$127</f>
        <v>0</v>
      </c>
      <c r="D30" s="67">
        <f>SUM(D31:D33)</f>
        <v>20984.2</v>
      </c>
      <c r="E30" s="72">
        <f>D30/$D$127</f>
        <v>1.7606102057063464E-2</v>
      </c>
      <c r="F30" s="67">
        <f>SUM(F31:F33)</f>
        <v>20984.2</v>
      </c>
      <c r="G30" s="4">
        <f>F30/$F$127</f>
        <v>1.7789792008759846E-2</v>
      </c>
      <c r="H30" s="3">
        <f t="shared" si="0"/>
        <v>-24.304884207488627</v>
      </c>
      <c r="I30" s="10">
        <f t="shared" si="1"/>
        <v>100</v>
      </c>
    </row>
    <row r="31" spans="1:9" ht="83.25" customHeight="1" x14ac:dyDescent="0.2">
      <c r="A31" s="57" t="s">
        <v>25</v>
      </c>
      <c r="B31" s="3">
        <v>18896.400000000001</v>
      </c>
      <c r="C31" s="4">
        <f>B52/$B$127</f>
        <v>0</v>
      </c>
      <c r="D31" s="67">
        <v>20984.2</v>
      </c>
      <c r="E31" s="4">
        <f>D31/$D$127</f>
        <v>1.7606102057063464E-2</v>
      </c>
      <c r="F31" s="67">
        <v>20984.2</v>
      </c>
      <c r="G31" s="4">
        <f>F31/$F$127</f>
        <v>1.7789792008759846E-2</v>
      </c>
      <c r="H31" s="3">
        <f t="shared" si="0"/>
        <v>11.048665354247362</v>
      </c>
      <c r="I31" s="10">
        <f t="shared" si="1"/>
        <v>100</v>
      </c>
    </row>
    <row r="32" spans="1:9" ht="35.25" customHeight="1" x14ac:dyDescent="0.2">
      <c r="A32" s="57" t="s">
        <v>92</v>
      </c>
      <c r="B32" s="3">
        <v>8825.6</v>
      </c>
      <c r="C32" s="4">
        <f>B58/$B$127</f>
        <v>1.3723591183467049E-2</v>
      </c>
      <c r="D32" s="67">
        <v>0</v>
      </c>
      <c r="E32" s="4">
        <f>D32/$D$127</f>
        <v>0</v>
      </c>
      <c r="F32" s="67">
        <v>0</v>
      </c>
      <c r="G32" s="4">
        <f>F32/$F$127</f>
        <v>0</v>
      </c>
      <c r="H32" s="3" t="s">
        <v>76</v>
      </c>
      <c r="I32" s="10" t="s">
        <v>76</v>
      </c>
    </row>
    <row r="33" spans="1:9" ht="48" customHeight="1" x14ac:dyDescent="0.2">
      <c r="A33" s="57" t="s">
        <v>88</v>
      </c>
      <c r="B33" s="3">
        <v>0</v>
      </c>
      <c r="C33" s="4">
        <f>B59/$B$127</f>
        <v>0</v>
      </c>
      <c r="D33" s="67">
        <v>0</v>
      </c>
      <c r="E33" s="4">
        <f>D33/$D$127</f>
        <v>0</v>
      </c>
      <c r="F33" s="67">
        <v>0</v>
      </c>
      <c r="G33" s="4">
        <f>F33/$F$127</f>
        <v>0</v>
      </c>
      <c r="H33" s="3" t="s">
        <v>76</v>
      </c>
      <c r="I33" s="10" t="s">
        <v>76</v>
      </c>
    </row>
    <row r="34" spans="1:9" ht="33.75" customHeight="1" x14ac:dyDescent="0.2">
      <c r="A34" s="56" t="s">
        <v>26</v>
      </c>
      <c r="B34" s="3">
        <f>SUM(B35:B36)</f>
        <v>6850.7</v>
      </c>
      <c r="C34" s="4">
        <f>B59/$B$127</f>
        <v>0</v>
      </c>
      <c r="D34" s="67">
        <f>SUM(D35:D36)</f>
        <v>17913.3</v>
      </c>
      <c r="E34" s="4">
        <f>D34/$D$127</f>
        <v>1.5029564528492623E-2</v>
      </c>
      <c r="F34" s="67">
        <f>SUM(F35:F36)</f>
        <v>17897.599999999999</v>
      </c>
      <c r="G34" s="4">
        <f>F34/$F$127</f>
        <v>1.5173062659333221E-2</v>
      </c>
      <c r="H34" s="3">
        <f t="shared" si="0"/>
        <v>161.25213481833975</v>
      </c>
      <c r="I34" s="10">
        <f t="shared" si="1"/>
        <v>99.912355624033538</v>
      </c>
    </row>
    <row r="35" spans="1:9" ht="33" customHeight="1" x14ac:dyDescent="0.2">
      <c r="A35" s="57" t="s">
        <v>27</v>
      </c>
      <c r="B35" s="3">
        <v>6850.7</v>
      </c>
      <c r="C35" s="4">
        <f>B60/$B$127</f>
        <v>0</v>
      </c>
      <c r="D35" s="67">
        <v>17913.3</v>
      </c>
      <c r="E35" s="4">
        <f>D35/$D$127</f>
        <v>1.5029564528492623E-2</v>
      </c>
      <c r="F35" s="67">
        <v>17897.599999999999</v>
      </c>
      <c r="G35" s="4">
        <f>F35/$F$127</f>
        <v>1.5173062659333221E-2</v>
      </c>
      <c r="H35" s="3">
        <f t="shared" si="0"/>
        <v>161.25213481833975</v>
      </c>
      <c r="I35" s="10">
        <f t="shared" si="1"/>
        <v>99.912355624033538</v>
      </c>
    </row>
    <row r="36" spans="1:9" ht="48.75" customHeight="1" x14ac:dyDescent="0.2">
      <c r="A36" s="57" t="s">
        <v>56</v>
      </c>
      <c r="B36" s="3">
        <v>0</v>
      </c>
      <c r="C36" s="4">
        <f>B61/$B$127</f>
        <v>5.9950062953895676E-3</v>
      </c>
      <c r="D36" s="67">
        <v>0</v>
      </c>
      <c r="E36" s="4">
        <f>D36/$D$127</f>
        <v>0</v>
      </c>
      <c r="F36" s="67">
        <v>0</v>
      </c>
      <c r="G36" s="4">
        <f>F36/$F$127</f>
        <v>0</v>
      </c>
      <c r="H36" s="3" t="s">
        <v>84</v>
      </c>
      <c r="I36" s="10" t="s">
        <v>76</v>
      </c>
    </row>
    <row r="37" spans="1:9" ht="57.75" customHeight="1" x14ac:dyDescent="0.2">
      <c r="A37" s="56" t="s">
        <v>93</v>
      </c>
      <c r="B37" s="3">
        <f>SUM(B38)</f>
        <v>1191.8</v>
      </c>
      <c r="C37" s="4">
        <f>B62/$B$127</f>
        <v>5.9950062953895676E-3</v>
      </c>
      <c r="D37" s="67">
        <f>D38</f>
        <v>0</v>
      </c>
      <c r="E37" s="4">
        <f>D37/$D$127</f>
        <v>0</v>
      </c>
      <c r="F37" s="67">
        <f>F38</f>
        <v>0</v>
      </c>
      <c r="G37" s="4">
        <f>F37/$F$127</f>
        <v>0</v>
      </c>
      <c r="H37" s="3">
        <f t="shared" si="0"/>
        <v>-100</v>
      </c>
      <c r="I37" s="10" t="e">
        <f t="shared" si="1"/>
        <v>#DIV/0!</v>
      </c>
    </row>
    <row r="38" spans="1:9" ht="33" customHeight="1" x14ac:dyDescent="0.2">
      <c r="A38" s="57" t="s">
        <v>94</v>
      </c>
      <c r="B38" s="3">
        <v>1191.8</v>
      </c>
      <c r="C38" s="4">
        <f>B64/$B$127</f>
        <v>7.7285848880774824E-3</v>
      </c>
      <c r="D38" s="67">
        <v>0</v>
      </c>
      <c r="E38" s="4">
        <f>D38/$D$127</f>
        <v>0</v>
      </c>
      <c r="F38" s="67">
        <v>0</v>
      </c>
      <c r="G38" s="4">
        <f>F38/$F$127</f>
        <v>0</v>
      </c>
      <c r="H38" s="3">
        <f t="shared" si="0"/>
        <v>-100</v>
      </c>
      <c r="I38" s="10" t="e">
        <f t="shared" si="1"/>
        <v>#DIV/0!</v>
      </c>
    </row>
    <row r="39" spans="1:9" ht="33" customHeight="1" thickBot="1" x14ac:dyDescent="0.25">
      <c r="A39" s="60" t="s">
        <v>95</v>
      </c>
      <c r="B39" s="32">
        <v>10363.4</v>
      </c>
      <c r="C39" s="4">
        <f>B65/$B$127</f>
        <v>7.7285848880774824E-3</v>
      </c>
      <c r="D39" s="69">
        <v>13268.9</v>
      </c>
      <c r="E39" s="4">
        <f>D39/$D$127</f>
        <v>1.1132833636019928E-2</v>
      </c>
      <c r="F39" s="69">
        <v>13262.2</v>
      </c>
      <c r="G39" s="40">
        <f>F39/$F$127</f>
        <v>1.1243305895796592E-2</v>
      </c>
      <c r="H39" s="3">
        <f t="shared" si="0"/>
        <v>27.97151513981899</v>
      </c>
      <c r="I39" s="10">
        <f t="shared" si="1"/>
        <v>99.949505987685498</v>
      </c>
    </row>
    <row r="40" spans="1:9" ht="43.5" thickBot="1" x14ac:dyDescent="0.25">
      <c r="A40" s="87" t="s">
        <v>54</v>
      </c>
      <c r="B40" s="42">
        <f>B41</f>
        <v>0</v>
      </c>
      <c r="C40" s="43">
        <f>B64/$B$127</f>
        <v>7.7285848880774824E-3</v>
      </c>
      <c r="D40" s="70">
        <f>D41</f>
        <v>170</v>
      </c>
      <c r="E40" s="43">
        <f>D40/$D$127</f>
        <v>1.4263290235990835E-4</v>
      </c>
      <c r="F40" s="70">
        <f>F41</f>
        <v>170</v>
      </c>
      <c r="G40" s="43">
        <f>F40/$F$127</f>
        <v>1.4412103589792193E-4</v>
      </c>
      <c r="H40" s="42" t="s">
        <v>84</v>
      </c>
      <c r="I40" s="47">
        <f t="shared" si="1"/>
        <v>100</v>
      </c>
    </row>
    <row r="41" spans="1:9" ht="45.75" customHeight="1" thickBot="1" x14ac:dyDescent="0.25">
      <c r="A41" s="61" t="s">
        <v>29</v>
      </c>
      <c r="B41" s="30">
        <v>0</v>
      </c>
      <c r="C41" s="31">
        <f>B65/$B$127</f>
        <v>7.7285848880774824E-3</v>
      </c>
      <c r="D41" s="71">
        <v>170</v>
      </c>
      <c r="E41" s="31">
        <f>D41/$D$127</f>
        <v>1.4263290235990835E-4</v>
      </c>
      <c r="F41" s="71">
        <v>170</v>
      </c>
      <c r="G41" s="31">
        <f>F41/$F$127</f>
        <v>1.4412103589792193E-4</v>
      </c>
      <c r="H41" s="30" t="s">
        <v>84</v>
      </c>
      <c r="I41" s="41">
        <f t="shared" si="1"/>
        <v>100</v>
      </c>
    </row>
    <row r="42" spans="1:9" ht="42" customHeight="1" thickBot="1" x14ac:dyDescent="0.25">
      <c r="A42" s="87" t="s">
        <v>30</v>
      </c>
      <c r="B42" s="42">
        <f>SUM(B43+B47+B51+B53+B56)</f>
        <v>19874.399999999998</v>
      </c>
      <c r="C42" s="43">
        <f>B66/$B$127</f>
        <v>8.5233376582978561E-3</v>
      </c>
      <c r="D42" s="70">
        <f>SUM(D43+D47+D51+D53+D56)</f>
        <v>21467.699999999997</v>
      </c>
      <c r="E42" s="77">
        <f>D42/$D$127</f>
        <v>1.8011766811716495E-2</v>
      </c>
      <c r="F42" s="70">
        <f>F43+F47+F51+F53+F56</f>
        <v>21332.399999999998</v>
      </c>
      <c r="G42" s="43">
        <f>F42/$F$127</f>
        <v>1.8084985801110762E-2</v>
      </c>
      <c r="H42" s="42">
        <f t="shared" si="0"/>
        <v>7.3360705228837162</v>
      </c>
      <c r="I42" s="47">
        <f t="shared" si="1"/>
        <v>99.369750834975335</v>
      </c>
    </row>
    <row r="43" spans="1:9" ht="30" x14ac:dyDescent="0.2">
      <c r="A43" s="58" t="s">
        <v>31</v>
      </c>
      <c r="B43" s="27">
        <f>SUM(B44:B46)</f>
        <v>16223.099999999999</v>
      </c>
      <c r="C43" s="38">
        <f>B68/$B$127</f>
        <v>8.5233376582978561E-3</v>
      </c>
      <c r="D43" s="68">
        <f>SUM(D44:D46)</f>
        <v>17824.899999999998</v>
      </c>
      <c r="E43" s="79">
        <f>D43/$D$127</f>
        <v>1.4955395419265469E-2</v>
      </c>
      <c r="F43" s="68">
        <f>SUM(F44:F46)</f>
        <v>17689.899999999998</v>
      </c>
      <c r="G43" s="38">
        <f>F43/$F$127</f>
        <v>1.4996980664297936E-2</v>
      </c>
      <c r="H43" s="27">
        <f t="shared" si="0"/>
        <v>9.0414285802343528</v>
      </c>
      <c r="I43" s="39">
        <f t="shared" si="1"/>
        <v>99.242632497237011</v>
      </c>
    </row>
    <row r="44" spans="1:9" ht="36" customHeight="1" x14ac:dyDescent="0.2">
      <c r="A44" s="57" t="s">
        <v>32</v>
      </c>
      <c r="B44" s="3">
        <v>8427.7999999999993</v>
      </c>
      <c r="C44" s="4">
        <f>B69/$B$127</f>
        <v>1.9892931900236874E-3</v>
      </c>
      <c r="D44" s="67">
        <v>9008.9</v>
      </c>
      <c r="E44" s="72">
        <f>D44/$D$127</f>
        <v>7.5586209062951659E-3</v>
      </c>
      <c r="F44" s="67">
        <v>8915.2999999999993</v>
      </c>
      <c r="G44" s="4">
        <f>F44/$F$127</f>
        <v>7.558131007886726E-3</v>
      </c>
      <c r="H44" s="3">
        <f t="shared" si="0"/>
        <v>5.7844277272835143</v>
      </c>
      <c r="I44" s="10">
        <f t="shared" si="1"/>
        <v>98.961027428431876</v>
      </c>
    </row>
    <row r="45" spans="1:9" ht="30.75" customHeight="1" x14ac:dyDescent="0.2">
      <c r="A45" s="57" t="s">
        <v>129</v>
      </c>
      <c r="B45" s="3">
        <v>6306.8</v>
      </c>
      <c r="C45" s="4">
        <f>B70/$B$127</f>
        <v>1.9892931900236874E-3</v>
      </c>
      <c r="D45" s="67">
        <v>6958.9</v>
      </c>
      <c r="E45" s="4">
        <f>D45/$D$127</f>
        <v>5.8386359072492124E-3</v>
      </c>
      <c r="F45" s="67">
        <v>6954.5</v>
      </c>
      <c r="G45" s="4">
        <f>F45/$F$127</f>
        <v>5.895822024424107E-3</v>
      </c>
      <c r="H45" s="3">
        <f t="shared" si="0"/>
        <v>10.269867444662893</v>
      </c>
      <c r="I45" s="10">
        <f t="shared" si="1"/>
        <v>99.936771616203714</v>
      </c>
    </row>
    <row r="46" spans="1:9" ht="33" customHeight="1" x14ac:dyDescent="0.2">
      <c r="A46" s="57" t="s">
        <v>33</v>
      </c>
      <c r="B46" s="3">
        <v>1488.5</v>
      </c>
      <c r="C46" s="4">
        <f>B71/$B$127</f>
        <v>7.4628635431797733E-5</v>
      </c>
      <c r="D46" s="67">
        <v>1857.1</v>
      </c>
      <c r="E46" s="4">
        <f>D46/$D$127</f>
        <v>1.5581386057210928E-3</v>
      </c>
      <c r="F46" s="67">
        <v>1820.1</v>
      </c>
      <c r="G46" s="4">
        <f>F46/$F$127</f>
        <v>1.5430276319871041E-3</v>
      </c>
      <c r="H46" s="3" t="s">
        <v>84</v>
      </c>
      <c r="I46" s="10">
        <f t="shared" si="1"/>
        <v>98.00764633029992</v>
      </c>
    </row>
    <row r="47" spans="1:9" ht="60" x14ac:dyDescent="0.2">
      <c r="A47" s="56" t="s">
        <v>96</v>
      </c>
      <c r="B47" s="3">
        <f>SUM(B48:B49)</f>
        <v>0</v>
      </c>
      <c r="C47" s="4">
        <f>B72/$B$127</f>
        <v>7.4628635431797733E-5</v>
      </c>
      <c r="D47" s="67">
        <f>SUM(D48:D50)</f>
        <v>0</v>
      </c>
      <c r="E47" s="4">
        <f>D47/$D$127</f>
        <v>0</v>
      </c>
      <c r="F47" s="67">
        <f>SUM(F48)</f>
        <v>0</v>
      </c>
      <c r="G47" s="4">
        <f>F47/$F$127</f>
        <v>0</v>
      </c>
      <c r="H47" s="3" t="s">
        <v>84</v>
      </c>
      <c r="I47" s="10" t="e">
        <f t="shared" si="1"/>
        <v>#DIV/0!</v>
      </c>
    </row>
    <row r="48" spans="1:9" ht="43.5" customHeight="1" x14ac:dyDescent="0.2">
      <c r="A48" s="57" t="s">
        <v>97</v>
      </c>
      <c r="B48" s="3">
        <v>0</v>
      </c>
      <c r="C48" s="4">
        <f>B73/$B$127</f>
        <v>0</v>
      </c>
      <c r="D48" s="3">
        <v>0</v>
      </c>
      <c r="E48" s="4">
        <f>D48/$D$127</f>
        <v>0</v>
      </c>
      <c r="F48" s="67">
        <v>0</v>
      </c>
      <c r="G48" s="4">
        <f>F48/$F$127</f>
        <v>0</v>
      </c>
      <c r="H48" s="3" t="s">
        <v>84</v>
      </c>
      <c r="I48" s="10" t="s">
        <v>76</v>
      </c>
    </row>
    <row r="49" spans="1:9" ht="30" hidden="1" x14ac:dyDescent="0.2">
      <c r="A49" s="65" t="s">
        <v>34</v>
      </c>
      <c r="B49" s="3">
        <v>0</v>
      </c>
      <c r="C49" s="4">
        <f>B74/$B$127</f>
        <v>7.4628635431797733E-5</v>
      </c>
      <c r="D49" s="3">
        <v>0</v>
      </c>
      <c r="E49" s="4">
        <f>D49/$D$127</f>
        <v>0</v>
      </c>
      <c r="F49" s="66">
        <v>0</v>
      </c>
      <c r="G49" s="4">
        <f>F49/$F$127</f>
        <v>0</v>
      </c>
      <c r="H49" s="3" t="s">
        <v>84</v>
      </c>
      <c r="I49" s="10" t="s">
        <v>76</v>
      </c>
    </row>
    <row r="50" spans="1:9" ht="30" hidden="1" x14ac:dyDescent="0.2">
      <c r="A50" s="65" t="s">
        <v>78</v>
      </c>
      <c r="B50" s="3">
        <v>0</v>
      </c>
      <c r="C50" s="4">
        <f>B76/$B$127</f>
        <v>4.9184249335934752E-2</v>
      </c>
      <c r="D50" s="3">
        <v>0</v>
      </c>
      <c r="E50" s="4">
        <f>D50/$D$127</f>
        <v>0</v>
      </c>
      <c r="F50" s="66">
        <v>0</v>
      </c>
      <c r="G50" s="4">
        <f>F50/$F$127</f>
        <v>0</v>
      </c>
      <c r="H50" s="3" t="s">
        <v>84</v>
      </c>
      <c r="I50" s="10" t="s">
        <v>76</v>
      </c>
    </row>
    <row r="51" spans="1:9" ht="30" x14ac:dyDescent="0.2">
      <c r="A51" s="56" t="s">
        <v>98</v>
      </c>
      <c r="B51" s="3">
        <f>SUM(B52)</f>
        <v>0</v>
      </c>
      <c r="C51" s="4">
        <f>B77/$B$127</f>
        <v>4.5495255819065369E-2</v>
      </c>
      <c r="D51" s="3">
        <f>SUM(D52)</f>
        <v>3</v>
      </c>
      <c r="E51" s="4">
        <f>D51/$D$127</f>
        <v>2.5170512181160294E-6</v>
      </c>
      <c r="F51" s="67">
        <f>SUM(F52)</f>
        <v>3</v>
      </c>
      <c r="G51" s="4">
        <f>F51/$F$127</f>
        <v>2.5433123981986226E-6</v>
      </c>
      <c r="H51" s="3" t="s">
        <v>84</v>
      </c>
      <c r="I51" s="10" t="s">
        <v>76</v>
      </c>
    </row>
    <row r="52" spans="1:9" ht="60" customHeight="1" x14ac:dyDescent="0.2">
      <c r="A52" s="57" t="s">
        <v>99</v>
      </c>
      <c r="B52" s="3">
        <v>0</v>
      </c>
      <c r="C52" s="4">
        <f>B78/$B$127</f>
        <v>3.7611867751836954E-2</v>
      </c>
      <c r="D52" s="3">
        <v>3</v>
      </c>
      <c r="E52" s="4">
        <f>D52/$D$127</f>
        <v>2.5170512181160294E-6</v>
      </c>
      <c r="F52" s="67">
        <v>3</v>
      </c>
      <c r="G52" s="4">
        <f>F52/$F$127</f>
        <v>2.5433123981986226E-6</v>
      </c>
      <c r="H52" s="3" t="s">
        <v>84</v>
      </c>
      <c r="I52" s="10" t="s">
        <v>76</v>
      </c>
    </row>
    <row r="53" spans="1:9" ht="18" customHeight="1" x14ac:dyDescent="0.2">
      <c r="A53" s="63" t="s">
        <v>100</v>
      </c>
      <c r="B53" s="3">
        <f>B54+B55</f>
        <v>3651.3</v>
      </c>
      <c r="C53" s="4">
        <f>B79/$B$127</f>
        <v>7.8833880672284171E-3</v>
      </c>
      <c r="D53" s="3">
        <f>D54+D55</f>
        <v>3637.8</v>
      </c>
      <c r="E53" s="4">
        <f>D53/$D$127</f>
        <v>3.0521763070874976E-3</v>
      </c>
      <c r="F53" s="67">
        <f>SUM(F54:F55)</f>
        <v>3637.5</v>
      </c>
      <c r="G53" s="4">
        <f>F53/$F$127</f>
        <v>3.0837662828158297E-3</v>
      </c>
      <c r="H53" s="3" t="s">
        <v>84</v>
      </c>
      <c r="I53" s="10" t="s">
        <v>76</v>
      </c>
    </row>
    <row r="54" spans="1:9" ht="44.25" customHeight="1" x14ac:dyDescent="0.2">
      <c r="A54" s="57" t="s">
        <v>18</v>
      </c>
      <c r="B54" s="3">
        <v>3651.3</v>
      </c>
      <c r="C54" s="4">
        <f>B80/$B$127</f>
        <v>3.6889935168693813E-3</v>
      </c>
      <c r="D54" s="3">
        <v>3634.8</v>
      </c>
      <c r="E54" s="4">
        <f>D54/$D$127</f>
        <v>3.0496592558693814E-3</v>
      </c>
      <c r="F54" s="67">
        <v>3634.5</v>
      </c>
      <c r="G54" s="4">
        <f>F54/$F$127</f>
        <v>3.081222970417631E-3</v>
      </c>
      <c r="H54" s="3" t="s">
        <v>84</v>
      </c>
      <c r="I54" s="10" t="s">
        <v>76</v>
      </c>
    </row>
    <row r="55" spans="1:9" ht="36.75" customHeight="1" x14ac:dyDescent="0.2">
      <c r="A55" s="57" t="s">
        <v>101</v>
      </c>
      <c r="B55" s="3">
        <v>0</v>
      </c>
      <c r="C55" s="4">
        <f>B81/$B$127</f>
        <v>3.7290205071171308E-4</v>
      </c>
      <c r="D55" s="67">
        <v>3</v>
      </c>
      <c r="E55" s="4">
        <f>D55/$D$127</f>
        <v>2.5170512181160294E-6</v>
      </c>
      <c r="F55" s="67">
        <v>3</v>
      </c>
      <c r="G55" s="4">
        <f>F55/$F$127</f>
        <v>2.5433123981986226E-6</v>
      </c>
      <c r="H55" s="3" t="s">
        <v>84</v>
      </c>
      <c r="I55" s="10" t="s">
        <v>76</v>
      </c>
    </row>
    <row r="56" spans="1:9" ht="36.75" customHeight="1" x14ac:dyDescent="0.2">
      <c r="A56" s="63" t="s">
        <v>102</v>
      </c>
      <c r="B56" s="3">
        <f>B57</f>
        <v>0</v>
      </c>
      <c r="C56" s="4">
        <f>B82/$B$127</f>
        <v>3.3160914661576682E-3</v>
      </c>
      <c r="D56" s="67">
        <f>D57</f>
        <v>2</v>
      </c>
      <c r="E56" s="4">
        <f>D56/$D$127</f>
        <v>1.6780341454106864E-6</v>
      </c>
      <c r="F56" s="67">
        <f>F57</f>
        <v>2</v>
      </c>
      <c r="G56" s="4">
        <f>F56/$F$127</f>
        <v>1.6955415987990816E-6</v>
      </c>
      <c r="H56" s="3" t="s">
        <v>84</v>
      </c>
      <c r="I56" s="10" t="s">
        <v>76</v>
      </c>
    </row>
    <row r="57" spans="1:9" ht="31.5" customHeight="1" thickBot="1" x14ac:dyDescent="0.25">
      <c r="A57" s="64" t="s">
        <v>35</v>
      </c>
      <c r="B57" s="32">
        <v>0</v>
      </c>
      <c r="C57" s="4">
        <f>B83/$B$127</f>
        <v>8.7942588950310638E-2</v>
      </c>
      <c r="D57" s="69">
        <v>2</v>
      </c>
      <c r="E57" s="4">
        <f>D57/$D$127</f>
        <v>1.6780341454106864E-6</v>
      </c>
      <c r="F57" s="69">
        <v>2</v>
      </c>
      <c r="G57" s="4">
        <f>F57/$F$127</f>
        <v>1.6955415987990816E-6</v>
      </c>
      <c r="H57" s="3" t="s">
        <v>84</v>
      </c>
      <c r="I57" s="10" t="s">
        <v>76</v>
      </c>
    </row>
    <row r="58" spans="1:9" ht="45.75" customHeight="1" thickBot="1" x14ac:dyDescent="0.25">
      <c r="A58" s="87" t="s">
        <v>36</v>
      </c>
      <c r="B58" s="42">
        <f>SUM(B59+B61+B64)</f>
        <v>11382.9</v>
      </c>
      <c r="C58" s="43">
        <f>B79/$B$127</f>
        <v>7.8833880672284171E-3</v>
      </c>
      <c r="D58" s="70">
        <f>D61+D64</f>
        <v>7190.3</v>
      </c>
      <c r="E58" s="77">
        <f>D58/$D$127</f>
        <v>6.0327844578732292E-3</v>
      </c>
      <c r="F58" s="70">
        <f>SUM(F59+F61+F64)</f>
        <v>6647.4</v>
      </c>
      <c r="G58" s="43">
        <f>F58/$F$127</f>
        <v>5.6354716119285074E-3</v>
      </c>
      <c r="H58" s="42">
        <f t="shared" si="0"/>
        <v>-41.601876498958966</v>
      </c>
      <c r="I58" s="47">
        <f t="shared" si="1"/>
        <v>92.449550088313416</v>
      </c>
    </row>
    <row r="59" spans="1:9" s="18" customFormat="1" ht="45" hidden="1" x14ac:dyDescent="0.2">
      <c r="A59" s="85" t="s">
        <v>37</v>
      </c>
      <c r="B59" s="27">
        <f>SUM(B60)</f>
        <v>0</v>
      </c>
      <c r="C59" s="19">
        <f>B80/$B$127</f>
        <v>3.6889935168693813E-3</v>
      </c>
      <c r="D59" s="68">
        <f>SUM(D60)</f>
        <v>0</v>
      </c>
      <c r="E59" s="80">
        <f>D59/$D$127</f>
        <v>0</v>
      </c>
      <c r="F59" s="68">
        <f>SUM(F60)</f>
        <v>0</v>
      </c>
      <c r="G59" s="19">
        <f>F59/$F$127</f>
        <v>0</v>
      </c>
      <c r="H59" s="16" t="s">
        <v>84</v>
      </c>
      <c r="I59" s="20" t="s">
        <v>76</v>
      </c>
    </row>
    <row r="60" spans="1:9" s="18" customFormat="1" ht="33.75" hidden="1" customHeight="1" x14ac:dyDescent="0.2">
      <c r="A60" s="86" t="s">
        <v>38</v>
      </c>
      <c r="B60" s="3">
        <v>0</v>
      </c>
      <c r="C60" s="21">
        <f>B81/$B$127</f>
        <v>3.7290205071171308E-4</v>
      </c>
      <c r="D60" s="67">
        <v>0</v>
      </c>
      <c r="E60" s="81">
        <f>D60/$D$127</f>
        <v>0</v>
      </c>
      <c r="F60" s="67">
        <v>0</v>
      </c>
      <c r="G60" s="21">
        <f>F60/$F$127</f>
        <v>0</v>
      </c>
      <c r="H60" s="17" t="s">
        <v>84</v>
      </c>
      <c r="I60" s="22" t="s">
        <v>76</v>
      </c>
    </row>
    <row r="61" spans="1:9" ht="45" x14ac:dyDescent="0.2">
      <c r="A61" s="56" t="s">
        <v>39</v>
      </c>
      <c r="B61" s="3">
        <f>SUM(B62)</f>
        <v>4972.5</v>
      </c>
      <c r="C61" s="4">
        <f>B82/$B$127</f>
        <v>3.3160914661576682E-3</v>
      </c>
      <c r="D61" s="67">
        <f>SUM(D62:D63)</f>
        <v>5350.5</v>
      </c>
      <c r="E61" s="72">
        <f>D61/$D$127</f>
        <v>4.4891608475099388E-3</v>
      </c>
      <c r="F61" s="67">
        <f>SUM(F62)</f>
        <v>5322.3</v>
      </c>
      <c r="G61" s="4">
        <f>F61/$F$127</f>
        <v>4.5120905256441765E-3</v>
      </c>
      <c r="H61" s="3">
        <f t="shared" si="0"/>
        <v>7.0346907993966852</v>
      </c>
      <c r="I61" s="10">
        <f t="shared" si="1"/>
        <v>99.472946453602475</v>
      </c>
    </row>
    <row r="62" spans="1:9" ht="79.5" customHeight="1" x14ac:dyDescent="0.2">
      <c r="A62" s="57" t="s">
        <v>40</v>
      </c>
      <c r="B62" s="3">
        <v>4972.5</v>
      </c>
      <c r="C62" s="4">
        <f>B83/$B$127</f>
        <v>8.7942588950310638E-2</v>
      </c>
      <c r="D62" s="67">
        <v>5350.5</v>
      </c>
      <c r="E62" s="4">
        <f>D62/$D$127</f>
        <v>4.4891608475099388E-3</v>
      </c>
      <c r="F62" s="67">
        <v>5322.3</v>
      </c>
      <c r="G62" s="4">
        <f>F62/$F$127</f>
        <v>4.5120905256441765E-3</v>
      </c>
      <c r="H62" s="3">
        <f t="shared" si="0"/>
        <v>7.0346907993966852</v>
      </c>
      <c r="I62" s="10">
        <f t="shared" si="1"/>
        <v>99.472946453602475</v>
      </c>
    </row>
    <row r="63" spans="1:9" ht="42" customHeight="1" x14ac:dyDescent="0.2">
      <c r="A63" s="57" t="s">
        <v>118</v>
      </c>
      <c r="B63" s="3">
        <v>0</v>
      </c>
      <c r="C63" s="4">
        <f>B84/$B$127</f>
        <v>1.2450961963713534E-2</v>
      </c>
      <c r="D63" s="67">
        <v>0</v>
      </c>
      <c r="E63" s="4">
        <f>D63/$D$127</f>
        <v>0</v>
      </c>
      <c r="F63" s="67">
        <v>0</v>
      </c>
      <c r="G63" s="4">
        <f>F63/$F$127</f>
        <v>0</v>
      </c>
      <c r="H63" s="3" t="e">
        <f t="shared" si="0"/>
        <v>#DIV/0!</v>
      </c>
      <c r="I63" s="10" t="e">
        <f t="shared" si="1"/>
        <v>#DIV/0!</v>
      </c>
    </row>
    <row r="64" spans="1:9" ht="30" x14ac:dyDescent="0.2">
      <c r="A64" s="56" t="s">
        <v>41</v>
      </c>
      <c r="B64" s="3">
        <f>SUM(B65)</f>
        <v>6410.4</v>
      </c>
      <c r="C64" s="4">
        <f>B84/$B$127</f>
        <v>1.2450961963713534E-2</v>
      </c>
      <c r="D64" s="67">
        <f>SUM(D65)</f>
        <v>1839.8</v>
      </c>
      <c r="E64" s="4">
        <f>D64/$D$127</f>
        <v>1.5436236103632903E-3</v>
      </c>
      <c r="F64" s="67">
        <f>SUM(F65)</f>
        <v>1325.1</v>
      </c>
      <c r="G64" s="4">
        <f>F64/$F$127</f>
        <v>1.1233810862843316E-3</v>
      </c>
      <c r="H64" s="3">
        <f t="shared" si="0"/>
        <v>-79.328903032572072</v>
      </c>
      <c r="I64" s="10">
        <f t="shared" si="1"/>
        <v>72.024133057941071</v>
      </c>
    </row>
    <row r="65" spans="1:9" ht="32.25" customHeight="1" x14ac:dyDescent="0.2">
      <c r="A65" s="64" t="s">
        <v>42</v>
      </c>
      <c r="B65" s="32">
        <v>6410.4</v>
      </c>
      <c r="C65" s="40">
        <f>B86/$B$127</f>
        <v>6.6804082217704558E-4</v>
      </c>
      <c r="D65" s="32">
        <v>1839.8</v>
      </c>
      <c r="E65" s="40">
        <f>D65/$D$127</f>
        <v>1.5436236103632903E-3</v>
      </c>
      <c r="F65" s="69">
        <v>1325.1</v>
      </c>
      <c r="G65" s="40">
        <f>F65/$F$127</f>
        <v>1.1233810862843316E-3</v>
      </c>
      <c r="H65" s="32">
        <f t="shared" si="0"/>
        <v>-79.328903032572072</v>
      </c>
      <c r="I65" s="29">
        <f t="shared" si="1"/>
        <v>72.024133057941071</v>
      </c>
    </row>
    <row r="66" spans="1:9" ht="42.75" x14ac:dyDescent="0.2">
      <c r="A66" s="88" t="s">
        <v>43</v>
      </c>
      <c r="B66" s="73">
        <f>B68</f>
        <v>7069.6</v>
      </c>
      <c r="C66" s="74">
        <f>B87/$B$127</f>
        <v>2.0095478115948378E-3</v>
      </c>
      <c r="D66" s="73">
        <f>SUM(D67:D68)</f>
        <v>11840.900000000001</v>
      </c>
      <c r="E66" s="74">
        <f>D66/$D$127</f>
        <v>9.9347172561967002E-3</v>
      </c>
      <c r="F66" s="76">
        <f>SUM(F67:F68)</f>
        <v>11834</v>
      </c>
      <c r="G66" s="74">
        <f>F66/$F$127</f>
        <v>1.0032519640094165E-2</v>
      </c>
      <c r="H66" s="73">
        <f t="shared" si="0"/>
        <v>67.392780355324192</v>
      </c>
      <c r="I66" s="75">
        <f t="shared" si="1"/>
        <v>99.941727402477838</v>
      </c>
    </row>
    <row r="67" spans="1:9" ht="41.25" customHeight="1" x14ac:dyDescent="0.2">
      <c r="A67" s="62" t="s">
        <v>115</v>
      </c>
      <c r="B67" s="3">
        <v>0</v>
      </c>
      <c r="C67" s="4">
        <f>B87/$B$127</f>
        <v>2.0095478115948378E-3</v>
      </c>
      <c r="D67" s="3">
        <v>2241.3000000000002</v>
      </c>
      <c r="E67" s="4">
        <f>D67/$D$127</f>
        <v>1.8804889650544858E-3</v>
      </c>
      <c r="F67" s="67">
        <v>2241.1999999999998</v>
      </c>
      <c r="G67" s="4">
        <f>F67/$F$127</f>
        <v>1.9000239156142507E-3</v>
      </c>
      <c r="H67" s="3" t="e">
        <f t="shared" si="0"/>
        <v>#DIV/0!</v>
      </c>
      <c r="I67" s="10">
        <f t="shared" si="1"/>
        <v>99.995538303663039</v>
      </c>
    </row>
    <row r="68" spans="1:9" ht="32.25" customHeight="1" thickBot="1" x14ac:dyDescent="0.25">
      <c r="A68" s="61" t="s">
        <v>28</v>
      </c>
      <c r="B68" s="30">
        <v>7069.6</v>
      </c>
      <c r="C68" s="31">
        <f>B88/$B$127</f>
        <v>7.1988300834129927E-4</v>
      </c>
      <c r="D68" s="30">
        <v>9599.6</v>
      </c>
      <c r="E68" s="31">
        <f>D68/$D$127</f>
        <v>8.0542282911422129E-3</v>
      </c>
      <c r="F68" s="71">
        <v>9592.7999999999993</v>
      </c>
      <c r="G68" s="31">
        <f>F68/$F$127</f>
        <v>8.1324957244799153E-3</v>
      </c>
      <c r="H68" s="30">
        <f t="shared" si="0"/>
        <v>35.690845309494165</v>
      </c>
      <c r="I68" s="41">
        <f t="shared" si="1"/>
        <v>99.929163715154786</v>
      </c>
    </row>
    <row r="69" spans="1:9" ht="22.5" customHeight="1" thickBot="1" x14ac:dyDescent="0.25">
      <c r="A69" s="87" t="s">
        <v>44</v>
      </c>
      <c r="B69" s="42">
        <f>B70</f>
        <v>1650</v>
      </c>
      <c r="C69" s="43">
        <f>B89/$B$127</f>
        <v>6.5104140764411593E-5</v>
      </c>
      <c r="D69" s="42">
        <f>D70</f>
        <v>2536.4</v>
      </c>
      <c r="E69" s="43">
        <f>D69/$D$127</f>
        <v>2.1280829032098323E-3</v>
      </c>
      <c r="F69" s="70">
        <f>F70</f>
        <v>2536.4</v>
      </c>
      <c r="G69" s="43">
        <f>F69/$F$127</f>
        <v>2.1502858555969956E-3</v>
      </c>
      <c r="H69" s="42" t="s">
        <v>84</v>
      </c>
      <c r="I69" s="47">
        <f t="shared" si="1"/>
        <v>100</v>
      </c>
    </row>
    <row r="70" spans="1:9" ht="24" customHeight="1" thickBot="1" x14ac:dyDescent="0.25">
      <c r="A70" s="61" t="s">
        <v>45</v>
      </c>
      <c r="B70" s="30">
        <v>1650</v>
      </c>
      <c r="C70" s="31">
        <f>B90/$B$127</f>
        <v>1.8249655162053673E-3</v>
      </c>
      <c r="D70" s="30">
        <v>2536.4</v>
      </c>
      <c r="E70" s="31">
        <f>D70/$D$127</f>
        <v>2.1280829032098323E-3</v>
      </c>
      <c r="F70" s="71">
        <v>2536.4</v>
      </c>
      <c r="G70" s="31">
        <f>F70/$F$127</f>
        <v>2.1502858555969956E-3</v>
      </c>
      <c r="H70" s="30" t="s">
        <v>84</v>
      </c>
      <c r="I70" s="41">
        <f t="shared" si="1"/>
        <v>100</v>
      </c>
    </row>
    <row r="71" spans="1:9" ht="45" customHeight="1" thickBot="1" x14ac:dyDescent="0.25">
      <c r="A71" s="87" t="s">
        <v>46</v>
      </c>
      <c r="B71" s="42">
        <f>SUM(B72)</f>
        <v>61.9</v>
      </c>
      <c r="C71" s="43">
        <f>B92/$B$127</f>
        <v>0</v>
      </c>
      <c r="D71" s="70">
        <f>SUM(D72)</f>
        <v>5887.8</v>
      </c>
      <c r="E71" s="77">
        <f>D71/$D$127</f>
        <v>4.9399647206745199E-3</v>
      </c>
      <c r="F71" s="70">
        <f>SUM(F72)</f>
        <v>5882.5999999999995</v>
      </c>
      <c r="G71" s="43">
        <f>F71/$F$127</f>
        <v>4.9870965045477385E-3</v>
      </c>
      <c r="H71" s="42" t="s">
        <v>84</v>
      </c>
      <c r="I71" s="47">
        <f t="shared" si="1"/>
        <v>99.911681782669234</v>
      </c>
    </row>
    <row r="72" spans="1:9" ht="44.25" customHeight="1" x14ac:dyDescent="0.2">
      <c r="A72" s="58" t="s">
        <v>80</v>
      </c>
      <c r="B72" s="27">
        <f>SUM(B73:B74)</f>
        <v>61.9</v>
      </c>
      <c r="C72" s="38">
        <f>B94/$B$127</f>
        <v>0</v>
      </c>
      <c r="D72" s="68">
        <f>SUM(D73:D75)</f>
        <v>5887.8</v>
      </c>
      <c r="E72" s="38">
        <f>D72/$D$127</f>
        <v>4.9399647206745199E-3</v>
      </c>
      <c r="F72" s="68">
        <f>SUM(F73:F75)</f>
        <v>5882.5999999999995</v>
      </c>
      <c r="G72" s="38">
        <f>F72/$F$127</f>
        <v>4.9870965045477385E-3</v>
      </c>
      <c r="H72" s="27">
        <f t="shared" si="0"/>
        <v>9403.3925686591283</v>
      </c>
      <c r="I72" s="39">
        <f t="shared" si="1"/>
        <v>99.911681782669234</v>
      </c>
    </row>
    <row r="73" spans="1:9" ht="30.75" customHeight="1" x14ac:dyDescent="0.2">
      <c r="A73" s="57" t="s">
        <v>79</v>
      </c>
      <c r="B73" s="3">
        <v>0</v>
      </c>
      <c r="C73" s="4">
        <f>B95/$B$127</f>
        <v>1.5661162750550122E-4</v>
      </c>
      <c r="D73" s="67">
        <v>5778.8</v>
      </c>
      <c r="E73" s="4">
        <f>D73/$D$127</f>
        <v>4.8485118597496376E-3</v>
      </c>
      <c r="F73" s="67">
        <v>5778.7</v>
      </c>
      <c r="G73" s="4">
        <f>F73/$F$127</f>
        <v>4.8990131184901264E-3</v>
      </c>
      <c r="H73" s="3" t="s">
        <v>84</v>
      </c>
      <c r="I73" s="39">
        <f t="shared" si="1"/>
        <v>99.998269536928078</v>
      </c>
    </row>
    <row r="74" spans="1:9" ht="37.5" customHeight="1" x14ac:dyDescent="0.2">
      <c r="A74" s="64" t="s">
        <v>103</v>
      </c>
      <c r="B74" s="32">
        <v>61.9</v>
      </c>
      <c r="C74" s="40">
        <f>B97/$B$127</f>
        <v>9.4654186878036185E-4</v>
      </c>
      <c r="D74" s="69">
        <v>109</v>
      </c>
      <c r="E74" s="40">
        <f>D74/$D$127</f>
        <v>9.1452860924882414E-5</v>
      </c>
      <c r="F74" s="69">
        <v>103.9</v>
      </c>
      <c r="G74" s="40">
        <f>F74/$F$127</f>
        <v>8.8083386057612301E-5</v>
      </c>
      <c r="H74" s="32">
        <f>F74/B74*100-100</f>
        <v>67.851373182552521</v>
      </c>
      <c r="I74" s="41">
        <f t="shared" si="1"/>
        <v>95.321100917431195</v>
      </c>
    </row>
    <row r="75" spans="1:9" ht="59.25" customHeight="1" thickBot="1" x14ac:dyDescent="0.25">
      <c r="A75" s="64" t="s">
        <v>116</v>
      </c>
      <c r="B75" s="32">
        <v>0</v>
      </c>
      <c r="C75" s="40">
        <f>B98/$B$127</f>
        <v>1.9290115782047879E-6</v>
      </c>
      <c r="D75" s="69">
        <v>0</v>
      </c>
      <c r="E75" s="40">
        <f>D75/$D$127</f>
        <v>0</v>
      </c>
      <c r="F75" s="69">
        <v>0</v>
      </c>
      <c r="G75" s="40">
        <f>F75/$F$127</f>
        <v>0</v>
      </c>
      <c r="H75" s="32" t="e">
        <f>F75/B75*100-100</f>
        <v>#DIV/0!</v>
      </c>
      <c r="I75" s="29" t="e">
        <f t="shared" si="1"/>
        <v>#DIV/0!</v>
      </c>
    </row>
    <row r="76" spans="1:9" s="15" customFormat="1" ht="44.25" customHeight="1" thickBot="1" x14ac:dyDescent="0.25">
      <c r="A76" s="87" t="s">
        <v>47</v>
      </c>
      <c r="B76" s="42">
        <f>SUM(B77+B80)</f>
        <v>40795.4</v>
      </c>
      <c r="C76" s="43">
        <f>B98/$B$127</f>
        <v>1.9290115782047879E-6</v>
      </c>
      <c r="D76" s="70">
        <f>SUM(D77+D80)</f>
        <v>41279.899999999994</v>
      </c>
      <c r="E76" s="77">
        <f>D76/$D$127</f>
        <v>3.4634540859569289E-2</v>
      </c>
      <c r="F76" s="70">
        <f>SUM(F77+F80)</f>
        <v>41250.6</v>
      </c>
      <c r="G76" s="43">
        <f>F76/$F$127</f>
        <v>3.4971054137710698E-2</v>
      </c>
      <c r="H76" s="42">
        <f t="shared" si="0"/>
        <v>1.1158120768517819</v>
      </c>
      <c r="I76" s="47">
        <f t="shared" si="1"/>
        <v>99.929021145884562</v>
      </c>
    </row>
    <row r="77" spans="1:9" ht="30" customHeight="1" x14ac:dyDescent="0.2">
      <c r="A77" s="58" t="s">
        <v>48</v>
      </c>
      <c r="B77" s="27">
        <f>SUM(B78:B79)</f>
        <v>37735.599999999999</v>
      </c>
      <c r="C77" s="38">
        <f>B100/$B$127</f>
        <v>7.2337934182679544E-6</v>
      </c>
      <c r="D77" s="68">
        <f>SUM(D78:D79)</f>
        <v>41003.899999999994</v>
      </c>
      <c r="E77" s="79">
        <f>D77/$D$127</f>
        <v>3.4402972147502618E-2</v>
      </c>
      <c r="F77" s="68">
        <f>SUM(F78:F79)</f>
        <v>40974.6</v>
      </c>
      <c r="G77" s="38">
        <f>F77/$F$127</f>
        <v>3.4737069397076423E-2</v>
      </c>
      <c r="H77" s="27">
        <f t="shared" si="0"/>
        <v>8.5834066504838944</v>
      </c>
      <c r="I77" s="39">
        <f t="shared" si="1"/>
        <v>99.928543382458756</v>
      </c>
    </row>
    <row r="78" spans="1:9" ht="30.75" customHeight="1" x14ac:dyDescent="0.2">
      <c r="A78" s="57" t="s">
        <v>49</v>
      </c>
      <c r="B78" s="3">
        <v>31196.799999999999</v>
      </c>
      <c r="C78" s="4">
        <f>B101/$B$127</f>
        <v>2.2014844636262141E-4</v>
      </c>
      <c r="D78" s="67">
        <v>34576.199999999997</v>
      </c>
      <c r="E78" s="72">
        <f>D78/$D$127</f>
        <v>2.9010022109274485E-2</v>
      </c>
      <c r="F78" s="67">
        <v>34576.199999999997</v>
      </c>
      <c r="G78" s="4">
        <f>F78/$F$127</f>
        <v>2.93126927141984E-2</v>
      </c>
      <c r="H78" s="3">
        <f t="shared" si="0"/>
        <v>10.832521284234261</v>
      </c>
      <c r="I78" s="10">
        <f t="shared" si="1"/>
        <v>100</v>
      </c>
    </row>
    <row r="79" spans="1:9" ht="33.75" customHeight="1" x14ac:dyDescent="0.2">
      <c r="A79" s="57" t="s">
        <v>50</v>
      </c>
      <c r="B79" s="3">
        <v>6538.8</v>
      </c>
      <c r="C79" s="4">
        <f>B102/$B$127</f>
        <v>0</v>
      </c>
      <c r="D79" s="67">
        <v>6427.7</v>
      </c>
      <c r="E79" s="4">
        <f>D79/$D$127</f>
        <v>5.3929500382281339E-3</v>
      </c>
      <c r="F79" s="67">
        <v>6398.4</v>
      </c>
      <c r="G79" s="4">
        <f>F79/$F$127</f>
        <v>5.4243766828780213E-3</v>
      </c>
      <c r="H79" s="3">
        <f t="shared" si="0"/>
        <v>-2.1471829693521727</v>
      </c>
      <c r="I79" s="10">
        <f t="shared" si="1"/>
        <v>99.544160430636154</v>
      </c>
    </row>
    <row r="80" spans="1:9" ht="30" x14ac:dyDescent="0.2">
      <c r="A80" s="56" t="s">
        <v>51</v>
      </c>
      <c r="B80" s="3">
        <f>SUM(B81:B82)</f>
        <v>3059.8</v>
      </c>
      <c r="C80" s="4">
        <f>B103/$B$127</f>
        <v>3.6168967091339769E-8</v>
      </c>
      <c r="D80" s="67">
        <f>SUM(D81:D82)</f>
        <v>276</v>
      </c>
      <c r="E80" s="72">
        <f>D80/$D$127</f>
        <v>2.3156871206667472E-4</v>
      </c>
      <c r="F80" s="67">
        <f>SUM(F81:F82)</f>
        <v>276</v>
      </c>
      <c r="G80" s="4">
        <f>F80/$F$127</f>
        <v>2.3398474063427327E-4</v>
      </c>
      <c r="H80" s="3">
        <f t="shared" si="0"/>
        <v>-90.979802601477218</v>
      </c>
      <c r="I80" s="10">
        <f t="shared" si="1"/>
        <v>100</v>
      </c>
    </row>
    <row r="81" spans="1:9" ht="30" x14ac:dyDescent="0.2">
      <c r="A81" s="57" t="s">
        <v>52</v>
      </c>
      <c r="B81" s="3">
        <v>309.3</v>
      </c>
      <c r="C81" s="4">
        <f>B105/$B$127</f>
        <v>6.735867304643844E-4</v>
      </c>
      <c r="D81" s="67">
        <v>276</v>
      </c>
      <c r="E81" s="72">
        <f>D81/$D$127</f>
        <v>2.3156871206667472E-4</v>
      </c>
      <c r="F81" s="67">
        <v>276</v>
      </c>
      <c r="G81" s="4">
        <f>F81/$F$127</f>
        <v>2.3398474063427327E-4</v>
      </c>
      <c r="H81" s="3">
        <f t="shared" si="0"/>
        <v>-10.7662463627546</v>
      </c>
      <c r="I81" s="10">
        <f t="shared" si="1"/>
        <v>100</v>
      </c>
    </row>
    <row r="82" spans="1:9" ht="30" x14ac:dyDescent="0.2">
      <c r="A82" s="57" t="s">
        <v>53</v>
      </c>
      <c r="B82" s="3">
        <v>2750.5</v>
      </c>
      <c r="C82" s="4">
        <f>B107/$B$127</f>
        <v>3.7012909656804367E-5</v>
      </c>
      <c r="D82" s="67">
        <v>0</v>
      </c>
      <c r="E82" s="72">
        <f>D82/$D$127</f>
        <v>0</v>
      </c>
      <c r="F82" s="67">
        <v>0</v>
      </c>
      <c r="G82" s="4">
        <f>F82/$F$127</f>
        <v>0</v>
      </c>
      <c r="H82" s="3">
        <f t="shared" si="0"/>
        <v>-100</v>
      </c>
      <c r="I82" s="10" t="e">
        <f t="shared" si="1"/>
        <v>#DIV/0!</v>
      </c>
    </row>
    <row r="83" spans="1:9" ht="15" thickBot="1" x14ac:dyDescent="0.25">
      <c r="A83" s="54" t="s">
        <v>83</v>
      </c>
      <c r="B83" s="51">
        <f>SUM(B84+B111)</f>
        <v>72943.13</v>
      </c>
      <c r="C83" s="52">
        <f>B108/$B$127</f>
        <v>0</v>
      </c>
      <c r="D83" s="78">
        <f>SUM(D84+D111)</f>
        <v>139631.46</v>
      </c>
      <c r="E83" s="82">
        <f>D83/$D$127</f>
        <v>0.11715317882677322</v>
      </c>
      <c r="F83" s="78">
        <f>SUM(F84+F111)</f>
        <v>129457.70000000001</v>
      </c>
      <c r="G83" s="52">
        <f>F83/$F$127</f>
        <v>0.10975045781742594</v>
      </c>
      <c r="H83" s="51">
        <f t="shared" si="0"/>
        <v>77.477577394882843</v>
      </c>
      <c r="I83" s="53">
        <f t="shared" si="1"/>
        <v>92.713848297511191</v>
      </c>
    </row>
    <row r="84" spans="1:9" ht="15" x14ac:dyDescent="0.2">
      <c r="A84" s="58" t="s">
        <v>86</v>
      </c>
      <c r="B84" s="27">
        <f>SUM(B85:B110)</f>
        <v>10327.330000000002</v>
      </c>
      <c r="C84" s="38">
        <f>B109/$B$127</f>
        <v>0</v>
      </c>
      <c r="D84" s="68">
        <f>SUM(D85:D107)</f>
        <v>34257.259999999995</v>
      </c>
      <c r="E84" s="79">
        <f>D84/$D$127</f>
        <v>2.8742426004105842E-2</v>
      </c>
      <c r="F84" s="68">
        <f>SUM(F85:F107)</f>
        <v>26681.599999999999</v>
      </c>
      <c r="G84" s="38">
        <f>F84/$F$127</f>
        <v>2.2619881361258788E-2</v>
      </c>
      <c r="H84" s="27">
        <f t="shared" ref="H84:H86" si="2">F84/B84*100-100</f>
        <v>158.35913057876525</v>
      </c>
      <c r="I84" s="39">
        <f t="shared" ref="I84:I86" si="3">F84/D84*100</f>
        <v>77.885972199761454</v>
      </c>
    </row>
    <row r="85" spans="1:9" ht="75" x14ac:dyDescent="0.2">
      <c r="A85" s="57" t="s">
        <v>106</v>
      </c>
      <c r="B85" s="67">
        <v>1959</v>
      </c>
      <c r="C85" s="4">
        <f>B110/$B$127</f>
        <v>0</v>
      </c>
      <c r="D85" s="67">
        <v>0</v>
      </c>
      <c r="E85" s="72">
        <f>D85/$D$127</f>
        <v>0</v>
      </c>
      <c r="F85" s="67">
        <v>0</v>
      </c>
      <c r="G85" s="4">
        <f>F85/$F$127</f>
        <v>0</v>
      </c>
      <c r="H85" s="3" t="s">
        <v>84</v>
      </c>
      <c r="I85" s="10" t="e">
        <f t="shared" si="3"/>
        <v>#DIV/0!</v>
      </c>
    </row>
    <row r="86" spans="1:9" ht="75" x14ac:dyDescent="0.2">
      <c r="A86" s="57" t="s">
        <v>104</v>
      </c>
      <c r="B86" s="67">
        <v>554.1</v>
      </c>
      <c r="C86" s="4">
        <f>B110/$B$127</f>
        <v>0</v>
      </c>
      <c r="D86" s="67">
        <v>582.29999999999995</v>
      </c>
      <c r="E86" s="4">
        <f>D86/$D$127</f>
        <v>4.8855964143632133E-4</v>
      </c>
      <c r="F86" s="67">
        <v>582.29999999999995</v>
      </c>
      <c r="G86" s="4">
        <f>F86/$F$127</f>
        <v>4.9365693649035258E-4</v>
      </c>
      <c r="H86" s="3">
        <f t="shared" si="2"/>
        <v>5.0893340552246684</v>
      </c>
      <c r="I86" s="10">
        <f t="shared" si="3"/>
        <v>100</v>
      </c>
    </row>
    <row r="87" spans="1:9" ht="60" x14ac:dyDescent="0.2">
      <c r="A87" s="57" t="s">
        <v>58</v>
      </c>
      <c r="B87" s="67">
        <v>1666.8</v>
      </c>
      <c r="C87" s="4">
        <f>B111/$B$127</f>
        <v>7.5491626986597102E-2</v>
      </c>
      <c r="D87" s="67">
        <v>1737.2</v>
      </c>
      <c r="E87" s="72">
        <f>D87/$D$127</f>
        <v>1.4575404587037221E-3</v>
      </c>
      <c r="F87" s="67">
        <v>1737.2</v>
      </c>
      <c r="G87" s="4">
        <f>F87/$F$127</f>
        <v>1.4727474327168825E-3</v>
      </c>
      <c r="H87" s="3" t="s">
        <v>76</v>
      </c>
      <c r="I87" s="10">
        <f t="shared" ref="I87:I126" si="4">F87/D87*100</f>
        <v>100</v>
      </c>
    </row>
    <row r="88" spans="1:9" ht="60" x14ac:dyDescent="0.2">
      <c r="A88" s="57" t="s">
        <v>59</v>
      </c>
      <c r="B88" s="67">
        <v>597.1</v>
      </c>
      <c r="C88" s="4">
        <f>B112/$B$127</f>
        <v>2.6947086115284508E-3</v>
      </c>
      <c r="D88" s="67">
        <v>639.1</v>
      </c>
      <c r="E88" s="72">
        <f>D88/$D$127</f>
        <v>5.362158111659849E-4</v>
      </c>
      <c r="F88" s="67">
        <v>639.1</v>
      </c>
      <c r="G88" s="4">
        <f>F88/$F$127</f>
        <v>5.4181031789624654E-4</v>
      </c>
      <c r="H88" s="3">
        <f t="shared" ref="H88:H126" si="5">F88/B88*100-100</f>
        <v>7.0339976553341188</v>
      </c>
      <c r="I88" s="10">
        <f t="shared" si="4"/>
        <v>100</v>
      </c>
    </row>
    <row r="89" spans="1:9" ht="45" x14ac:dyDescent="0.2">
      <c r="A89" s="57" t="s">
        <v>60</v>
      </c>
      <c r="B89" s="67">
        <v>54</v>
      </c>
      <c r="C89" s="4">
        <f>B113/$B$127</f>
        <v>3.7396300707972572E-3</v>
      </c>
      <c r="D89" s="67">
        <v>35.4</v>
      </c>
      <c r="E89" s="72">
        <f>D89/$D$127</f>
        <v>2.9701204373769148E-5</v>
      </c>
      <c r="F89" s="67">
        <v>35.4</v>
      </c>
      <c r="G89" s="4">
        <f>F89/$F$127</f>
        <v>3.0011086298743743E-5</v>
      </c>
      <c r="H89" s="3">
        <f t="shared" si="5"/>
        <v>-34.444444444444443</v>
      </c>
      <c r="I89" s="10">
        <f t="shared" si="4"/>
        <v>100</v>
      </c>
    </row>
    <row r="90" spans="1:9" ht="50.25" customHeight="1" x14ac:dyDescent="0.2">
      <c r="A90" s="57" t="s">
        <v>61</v>
      </c>
      <c r="B90" s="67">
        <v>1513.7</v>
      </c>
      <c r="C90" s="4">
        <f>B114/$B$127</f>
        <v>5.2644413854339593E-2</v>
      </c>
      <c r="D90" s="67">
        <v>1676.3</v>
      </c>
      <c r="E90" s="72">
        <f>D90/$D$127</f>
        <v>1.4064443189759667E-3</v>
      </c>
      <c r="F90" s="67">
        <v>1585.4</v>
      </c>
      <c r="G90" s="4">
        <f>F90/$F$127</f>
        <v>1.3440558253680322E-3</v>
      </c>
      <c r="H90" s="3">
        <f t="shared" si="5"/>
        <v>4.7367377948074392</v>
      </c>
      <c r="I90" s="10">
        <f t="shared" si="4"/>
        <v>94.577342957704474</v>
      </c>
    </row>
    <row r="91" spans="1:9" ht="50.25" customHeight="1" x14ac:dyDescent="0.2">
      <c r="A91" s="57" t="s">
        <v>119</v>
      </c>
      <c r="B91" s="67">
        <v>0</v>
      </c>
      <c r="C91" s="4">
        <f>B115/$B$127</f>
        <v>0</v>
      </c>
      <c r="D91" s="67">
        <v>1104.7</v>
      </c>
      <c r="E91" s="72">
        <f>D91/$D$127</f>
        <v>9.2686216021759264E-4</v>
      </c>
      <c r="F91" s="67">
        <v>1104.7</v>
      </c>
      <c r="G91" s="4">
        <f>F91/$F$127</f>
        <v>9.3653240209667281E-4</v>
      </c>
      <c r="H91" s="3" t="e">
        <f t="shared" si="5"/>
        <v>#DIV/0!</v>
      </c>
      <c r="I91" s="10">
        <f t="shared" si="4"/>
        <v>100</v>
      </c>
    </row>
    <row r="92" spans="1:9" ht="38.25" customHeight="1" x14ac:dyDescent="0.2">
      <c r="A92" s="57" t="s">
        <v>109</v>
      </c>
      <c r="B92" s="67">
        <v>0</v>
      </c>
      <c r="C92" s="4">
        <f>B115/$B$127</f>
        <v>0</v>
      </c>
      <c r="D92" s="67">
        <v>4542.3</v>
      </c>
      <c r="E92" s="72">
        <f>D92/$D$127</f>
        <v>3.8110672493494803E-3</v>
      </c>
      <c r="F92" s="67">
        <v>4542.3</v>
      </c>
      <c r="G92" s="4">
        <f>F92/$F$127</f>
        <v>3.8508293021125343E-3</v>
      </c>
      <c r="H92" s="3" t="s">
        <v>84</v>
      </c>
      <c r="I92" s="10">
        <f t="shared" si="4"/>
        <v>100</v>
      </c>
    </row>
    <row r="93" spans="1:9" ht="94.5" customHeight="1" x14ac:dyDescent="0.2">
      <c r="A93" s="57" t="s">
        <v>120</v>
      </c>
      <c r="B93" s="67">
        <v>0</v>
      </c>
      <c r="C93" s="4">
        <f>B116/$B$127</f>
        <v>1.9651805452961277E-3</v>
      </c>
      <c r="D93" s="67">
        <v>1067</v>
      </c>
      <c r="E93" s="72">
        <f>D93/$D$127</f>
        <v>8.9523121657660118E-4</v>
      </c>
      <c r="F93" s="67">
        <v>768.2</v>
      </c>
      <c r="G93" s="4">
        <f>F93/$F$127</f>
        <v>6.5125752809872732E-4</v>
      </c>
      <c r="H93" s="3" t="s">
        <v>84</v>
      </c>
      <c r="I93" s="10">
        <f t="shared" si="4"/>
        <v>71.996251171508902</v>
      </c>
    </row>
    <row r="94" spans="1:9" ht="61.5" customHeight="1" x14ac:dyDescent="0.2">
      <c r="A94" s="57" t="s">
        <v>110</v>
      </c>
      <c r="B94" s="67">
        <v>0</v>
      </c>
      <c r="C94" s="4">
        <f>B116/$B$127</f>
        <v>1.9651805452961277E-3</v>
      </c>
      <c r="D94" s="67">
        <v>0</v>
      </c>
      <c r="E94" s="72">
        <f>D94/$D$127</f>
        <v>0</v>
      </c>
      <c r="F94" s="67">
        <v>0</v>
      </c>
      <c r="G94" s="4">
        <f>F94/$F$127</f>
        <v>0</v>
      </c>
      <c r="H94" s="3" t="s">
        <v>84</v>
      </c>
      <c r="I94" s="10" t="e">
        <f t="shared" si="4"/>
        <v>#DIV/0!</v>
      </c>
    </row>
    <row r="95" spans="1:9" ht="63.75" customHeight="1" x14ac:dyDescent="0.2">
      <c r="A95" s="57" t="s">
        <v>81</v>
      </c>
      <c r="B95" s="67">
        <v>129.9</v>
      </c>
      <c r="C95" s="4">
        <f>B117/$B$127</f>
        <v>9.8982406606633178E-5</v>
      </c>
      <c r="D95" s="67">
        <v>35.6</v>
      </c>
      <c r="E95" s="72">
        <f>D95/$D$127</f>
        <v>2.986900778831022E-5</v>
      </c>
      <c r="F95" s="67">
        <v>35.6</v>
      </c>
      <c r="G95" s="4">
        <f>F95/$F$127</f>
        <v>3.0180640458623655E-5</v>
      </c>
      <c r="H95" s="3" t="s">
        <v>84</v>
      </c>
      <c r="I95" s="10">
        <f t="shared" si="4"/>
        <v>100</v>
      </c>
    </row>
    <row r="96" spans="1:9" ht="63.75" customHeight="1" x14ac:dyDescent="0.2">
      <c r="A96" s="57" t="s">
        <v>127</v>
      </c>
      <c r="B96" s="67">
        <v>0</v>
      </c>
      <c r="C96" s="4">
        <f>B118/$B$127</f>
        <v>1.2968142024152599E-2</v>
      </c>
      <c r="D96" s="67">
        <v>600</v>
      </c>
      <c r="E96" s="72">
        <f>D96/$D$127</f>
        <v>5.0341024362320595E-4</v>
      </c>
      <c r="F96" s="67">
        <v>600</v>
      </c>
      <c r="G96" s="4">
        <f>F96/$F$127</f>
        <v>5.0866247963972453E-4</v>
      </c>
      <c r="H96" s="3" t="s">
        <v>84</v>
      </c>
      <c r="I96" s="10">
        <f t="shared" si="4"/>
        <v>100</v>
      </c>
    </row>
    <row r="97" spans="1:9" ht="30" x14ac:dyDescent="0.2">
      <c r="A97" s="57" t="s">
        <v>62</v>
      </c>
      <c r="B97" s="67">
        <v>785.1</v>
      </c>
      <c r="C97" s="4">
        <f>B118/$B$127</f>
        <v>1.2968142024152599E-2</v>
      </c>
      <c r="D97" s="67">
        <v>1029.5999999999999</v>
      </c>
      <c r="E97" s="4">
        <f>D97/$D$127</f>
        <v>8.638519780574213E-4</v>
      </c>
      <c r="F97" s="67">
        <v>972.3</v>
      </c>
      <c r="G97" s="4">
        <f>F97/$F$127</f>
        <v>8.2428754825617347E-4</v>
      </c>
      <c r="H97" s="3">
        <f t="shared" si="5"/>
        <v>23.844096293465796</v>
      </c>
      <c r="I97" s="10">
        <f t="shared" si="4"/>
        <v>94.434731934731943</v>
      </c>
    </row>
    <row r="98" spans="1:9" ht="60" x14ac:dyDescent="0.2">
      <c r="A98" s="57" t="s">
        <v>63</v>
      </c>
      <c r="B98" s="67">
        <v>1.6</v>
      </c>
      <c r="C98" s="4">
        <f>B123/$B$127</f>
        <v>1.7319630454911687E-2</v>
      </c>
      <c r="D98" s="67">
        <v>1.8</v>
      </c>
      <c r="E98" s="72">
        <f>D98/$D$127</f>
        <v>1.5102307308696179E-6</v>
      </c>
      <c r="F98" s="67">
        <v>1.8</v>
      </c>
      <c r="G98" s="4">
        <f>F98/$F$127</f>
        <v>1.5259874389191735E-6</v>
      </c>
      <c r="H98" s="3" t="s">
        <v>84</v>
      </c>
      <c r="I98" s="10">
        <f t="shared" si="4"/>
        <v>100</v>
      </c>
    </row>
    <row r="99" spans="1:9" ht="30" x14ac:dyDescent="0.2">
      <c r="A99" s="57" t="s">
        <v>107</v>
      </c>
      <c r="B99" s="67">
        <v>2288</v>
      </c>
      <c r="C99" s="4">
        <f>B124/$B$127</f>
        <v>1.7319630454911687E-2</v>
      </c>
      <c r="D99" s="67">
        <v>19498.599999999999</v>
      </c>
      <c r="E99" s="72">
        <f>D99/$D$127</f>
        <v>1.6359658293852403E-2</v>
      </c>
      <c r="F99" s="67">
        <v>12474.7</v>
      </c>
      <c r="G99" s="4">
        <f>F99/$F$127</f>
        <v>1.0575686391269453E-2</v>
      </c>
      <c r="H99" s="3">
        <f t="shared" si="5"/>
        <v>445.22290209790208</v>
      </c>
      <c r="I99" s="10">
        <f t="shared" si="4"/>
        <v>63.977413763039401</v>
      </c>
    </row>
    <row r="100" spans="1:9" ht="27" customHeight="1" x14ac:dyDescent="0.2">
      <c r="A100" s="57" t="s">
        <v>105</v>
      </c>
      <c r="B100" s="67">
        <v>6</v>
      </c>
      <c r="C100" s="4">
        <f>B124/$B$127</f>
        <v>1.7319630454911687E-2</v>
      </c>
      <c r="D100" s="67">
        <v>6</v>
      </c>
      <c r="E100" s="72">
        <f>D100/$D$127</f>
        <v>5.0341024362320588E-6</v>
      </c>
      <c r="F100" s="67">
        <v>6</v>
      </c>
      <c r="G100" s="4">
        <f>F100/$F$127</f>
        <v>5.0866247963972452E-6</v>
      </c>
      <c r="H100" s="3" t="s">
        <v>76</v>
      </c>
      <c r="I100" s="10">
        <f t="shared" si="4"/>
        <v>100</v>
      </c>
    </row>
    <row r="101" spans="1:9" ht="21.75" customHeight="1" x14ac:dyDescent="0.2">
      <c r="A101" s="57" t="s">
        <v>64</v>
      </c>
      <c r="B101" s="67">
        <v>182.6</v>
      </c>
      <c r="C101" s="4">
        <f>B126/$B$127</f>
        <v>1.7319630454911687E-2</v>
      </c>
      <c r="D101" s="67">
        <v>288.8</v>
      </c>
      <c r="E101" s="72">
        <f>D101/$D$127</f>
        <v>2.4230813059730313E-4</v>
      </c>
      <c r="F101" s="67">
        <v>288.3</v>
      </c>
      <c r="G101" s="4">
        <f>F101/$F$127</f>
        <v>2.4441232146688762E-4</v>
      </c>
      <c r="H101" s="3">
        <f t="shared" si="5"/>
        <v>57.88608981380068</v>
      </c>
      <c r="I101" s="10">
        <f t="shared" si="4"/>
        <v>99.82686980609418</v>
      </c>
    </row>
    <row r="102" spans="1:9" ht="30" x14ac:dyDescent="0.2">
      <c r="A102" s="57" t="s">
        <v>65</v>
      </c>
      <c r="B102" s="67">
        <v>0</v>
      </c>
      <c r="C102" s="4">
        <f>B127/$B$127</f>
        <v>1</v>
      </c>
      <c r="D102" s="67">
        <v>0</v>
      </c>
      <c r="E102" s="4">
        <f>D102/$D$127</f>
        <v>0</v>
      </c>
      <c r="F102" s="67">
        <v>0</v>
      </c>
      <c r="G102" s="4">
        <f>F102/$F$127</f>
        <v>0</v>
      </c>
      <c r="H102" s="3" t="s">
        <v>84</v>
      </c>
      <c r="I102" s="10" t="e">
        <f t="shared" si="4"/>
        <v>#DIV/0!</v>
      </c>
    </row>
    <row r="103" spans="1:9" ht="45" x14ac:dyDescent="0.2">
      <c r="A103" s="57" t="s">
        <v>66</v>
      </c>
      <c r="B103" s="67">
        <v>0.03</v>
      </c>
      <c r="C103" s="4">
        <f>B128/$B$127</f>
        <v>0</v>
      </c>
      <c r="D103" s="67">
        <v>0.06</v>
      </c>
      <c r="E103" s="72">
        <f>D103/$D$127</f>
        <v>5.0341024362320588E-8</v>
      </c>
      <c r="F103" s="67">
        <v>0</v>
      </c>
      <c r="G103" s="4">
        <f>F103/$F$127</f>
        <v>0</v>
      </c>
      <c r="H103" s="3" t="s">
        <v>84</v>
      </c>
      <c r="I103" s="10">
        <f t="shared" si="4"/>
        <v>0</v>
      </c>
    </row>
    <row r="104" spans="1:9" ht="30" x14ac:dyDescent="0.2">
      <c r="A104" s="57" t="s">
        <v>112</v>
      </c>
      <c r="B104" s="67">
        <v>0</v>
      </c>
      <c r="C104" s="4">
        <f>B129/$B$127</f>
        <v>0</v>
      </c>
      <c r="D104" s="67">
        <v>0</v>
      </c>
      <c r="E104" s="72">
        <f>D104/$D$127</f>
        <v>0</v>
      </c>
      <c r="F104" s="67">
        <v>0</v>
      </c>
      <c r="G104" s="4">
        <f>F104/$F$127</f>
        <v>0</v>
      </c>
      <c r="H104" s="3" t="s">
        <v>84</v>
      </c>
      <c r="I104" s="10" t="e">
        <f t="shared" si="4"/>
        <v>#DIV/0!</v>
      </c>
    </row>
    <row r="105" spans="1:9" ht="30" x14ac:dyDescent="0.2">
      <c r="A105" s="57" t="s">
        <v>67</v>
      </c>
      <c r="B105" s="67">
        <v>558.70000000000005</v>
      </c>
      <c r="C105" s="4">
        <f>B129/$B$127</f>
        <v>0</v>
      </c>
      <c r="D105" s="67">
        <v>1398.6</v>
      </c>
      <c r="E105" s="72">
        <f>D105/$D$127</f>
        <v>1.173449277885693E-3</v>
      </c>
      <c r="F105" s="67">
        <v>1294.7</v>
      </c>
      <c r="G105" s="72">
        <f>F105/$F$127</f>
        <v>1.0976088539825855E-3</v>
      </c>
      <c r="H105" s="67">
        <f t="shared" si="5"/>
        <v>131.73438339001251</v>
      </c>
      <c r="I105" s="83">
        <f t="shared" si="4"/>
        <v>92.571142571142587</v>
      </c>
    </row>
    <row r="106" spans="1:9" ht="33" customHeight="1" x14ac:dyDescent="0.2">
      <c r="A106" s="57" t="s">
        <v>128</v>
      </c>
      <c r="B106" s="67">
        <v>0</v>
      </c>
      <c r="C106" s="4">
        <f>B130/$B$127</f>
        <v>0</v>
      </c>
      <c r="D106" s="67">
        <v>13.9</v>
      </c>
      <c r="E106" s="72">
        <f>D106/$D$127</f>
        <v>1.1662337310604271E-5</v>
      </c>
      <c r="F106" s="67">
        <v>13.6</v>
      </c>
      <c r="G106" s="72">
        <f>F106/$F$127</f>
        <v>1.1529682871833755E-5</v>
      </c>
      <c r="H106" s="67"/>
      <c r="I106" s="83">
        <f t="shared" si="4"/>
        <v>97.841726618705025</v>
      </c>
    </row>
    <row r="107" spans="1:9" ht="45" x14ac:dyDescent="0.2">
      <c r="A107" s="57" t="s">
        <v>108</v>
      </c>
      <c r="B107" s="67">
        <v>30.7</v>
      </c>
      <c r="C107" s="4">
        <f>B130/$B$127</f>
        <v>0</v>
      </c>
      <c r="D107" s="67">
        <v>0</v>
      </c>
      <c r="E107" s="72">
        <f>D107/$D$127</f>
        <v>0</v>
      </c>
      <c r="F107" s="67">
        <v>0</v>
      </c>
      <c r="G107" s="4">
        <f>F107/$F$127</f>
        <v>0</v>
      </c>
      <c r="H107" s="3" t="s">
        <v>84</v>
      </c>
      <c r="I107" s="10" t="s">
        <v>84</v>
      </c>
    </row>
    <row r="108" spans="1:9" ht="30" hidden="1" x14ac:dyDescent="0.2">
      <c r="A108" s="65" t="s">
        <v>68</v>
      </c>
      <c r="B108" s="66">
        <v>0</v>
      </c>
      <c r="C108" s="4">
        <f>B131/$B$127</f>
        <v>0</v>
      </c>
      <c r="D108" s="66">
        <v>0</v>
      </c>
      <c r="E108" s="4">
        <f>D108/$D$127</f>
        <v>0</v>
      </c>
      <c r="F108" s="66">
        <v>0</v>
      </c>
      <c r="G108" s="4">
        <f>F108/$F$127</f>
        <v>0</v>
      </c>
      <c r="H108" s="3" t="s">
        <v>84</v>
      </c>
      <c r="I108" s="10" t="s">
        <v>84</v>
      </c>
    </row>
    <row r="109" spans="1:9" ht="45" hidden="1" x14ac:dyDescent="0.2">
      <c r="A109" s="65" t="s">
        <v>69</v>
      </c>
      <c r="B109" s="66">
        <v>0</v>
      </c>
      <c r="C109" s="4">
        <f>B132/$B$127</f>
        <v>0</v>
      </c>
      <c r="D109" s="66">
        <v>0</v>
      </c>
      <c r="E109" s="4">
        <f>D109/$D$127</f>
        <v>0</v>
      </c>
      <c r="F109" s="66">
        <v>0</v>
      </c>
      <c r="G109" s="4">
        <f>F109/$F$127</f>
        <v>0</v>
      </c>
      <c r="H109" s="3" t="s">
        <v>84</v>
      </c>
      <c r="I109" s="10" t="s">
        <v>84</v>
      </c>
    </row>
    <row r="110" spans="1:9" ht="45" hidden="1" x14ac:dyDescent="0.2">
      <c r="A110" s="65" t="s">
        <v>70</v>
      </c>
      <c r="B110" s="66">
        <v>0</v>
      </c>
      <c r="C110" s="4">
        <f>B133/$B$127</f>
        <v>0</v>
      </c>
      <c r="D110" s="66">
        <v>0</v>
      </c>
      <c r="E110" s="4">
        <f>D110/$D$127</f>
        <v>0</v>
      </c>
      <c r="F110" s="66">
        <v>0</v>
      </c>
      <c r="G110" s="4">
        <f>F110/$F$127</f>
        <v>0</v>
      </c>
      <c r="H110" s="3" t="s">
        <v>84</v>
      </c>
      <c r="I110" s="10" t="s">
        <v>84</v>
      </c>
    </row>
    <row r="111" spans="1:9" ht="30" x14ac:dyDescent="0.2">
      <c r="A111" s="56" t="s">
        <v>85</v>
      </c>
      <c r="B111" s="67">
        <f>SUM(B112:B120)</f>
        <v>62615.8</v>
      </c>
      <c r="C111" s="4">
        <f>B134/$B$127</f>
        <v>0</v>
      </c>
      <c r="D111" s="67">
        <f>SUM(D112:D120)</f>
        <v>105374.2</v>
      </c>
      <c r="E111" s="72">
        <f>D111/$D$127</f>
        <v>8.8410752822667374E-2</v>
      </c>
      <c r="F111" s="67">
        <f>SUM(F112:F120)</f>
        <v>102776.1</v>
      </c>
      <c r="G111" s="4">
        <f>F111/$F$127</f>
        <v>8.7130576456167147E-2</v>
      </c>
      <c r="H111" s="3">
        <f t="shared" si="5"/>
        <v>64.137645769917498</v>
      </c>
      <c r="I111" s="10">
        <f t="shared" si="4"/>
        <v>97.534405955157908</v>
      </c>
    </row>
    <row r="112" spans="1:9" ht="30" x14ac:dyDescent="0.2">
      <c r="A112" s="57" t="s">
        <v>71</v>
      </c>
      <c r="B112" s="67">
        <v>2235.1</v>
      </c>
      <c r="C112" s="4">
        <f>B135/$B$127</f>
        <v>0</v>
      </c>
      <c r="D112" s="67">
        <v>3065.9</v>
      </c>
      <c r="E112" s="72">
        <f>D112/$D$127</f>
        <v>2.5723424432073116E-3</v>
      </c>
      <c r="F112" s="67">
        <v>3061.4</v>
      </c>
      <c r="G112" s="4">
        <f>F112/$F$127</f>
        <v>2.5953655252817544E-3</v>
      </c>
      <c r="H112" s="3">
        <f t="shared" si="5"/>
        <v>36.969263120218358</v>
      </c>
      <c r="I112" s="10">
        <f t="shared" si="4"/>
        <v>99.853224175609128</v>
      </c>
    </row>
    <row r="113" spans="1:9" ht="20.25" customHeight="1" x14ac:dyDescent="0.2">
      <c r="A113" s="57" t="s">
        <v>72</v>
      </c>
      <c r="B113" s="67">
        <v>3101.8</v>
      </c>
      <c r="C113" s="4">
        <f>B136/$B$127</f>
        <v>0</v>
      </c>
      <c r="D113" s="67">
        <v>4149.8</v>
      </c>
      <c r="E113" s="72">
        <f>D113/$D$127</f>
        <v>3.4817530483126332E-3</v>
      </c>
      <c r="F113" s="67">
        <v>4149.5</v>
      </c>
      <c r="G113" s="4">
        <f>F113/$F$127</f>
        <v>3.5178249321083945E-3</v>
      </c>
      <c r="H113" s="3">
        <f t="shared" si="5"/>
        <v>33.777161648075293</v>
      </c>
      <c r="I113" s="10">
        <f t="shared" si="4"/>
        <v>99.992770735939075</v>
      </c>
    </row>
    <row r="114" spans="1:9" ht="30" customHeight="1" x14ac:dyDescent="0.2">
      <c r="A114" s="57" t="s">
        <v>73</v>
      </c>
      <c r="B114" s="67">
        <v>43665.4</v>
      </c>
      <c r="C114" s="4">
        <f>B137/$B$127</f>
        <v>0</v>
      </c>
      <c r="D114" s="67">
        <v>63241.7</v>
      </c>
      <c r="E114" s="72">
        <f>D114/$D$127</f>
        <v>5.3060866006909499E-2</v>
      </c>
      <c r="F114" s="67">
        <v>61343</v>
      </c>
      <c r="G114" s="4">
        <f>F114/$F$127</f>
        <v>5.2004804147566031E-2</v>
      </c>
      <c r="H114" s="3">
        <f t="shared" si="5"/>
        <v>40.484227786760215</v>
      </c>
      <c r="I114" s="10">
        <f t="shared" si="4"/>
        <v>96.997708790244417</v>
      </c>
    </row>
    <row r="115" spans="1:9" ht="62.25" hidden="1" customHeight="1" x14ac:dyDescent="0.2">
      <c r="A115" s="55" t="s">
        <v>82</v>
      </c>
      <c r="B115" s="3">
        <v>0</v>
      </c>
      <c r="C115" s="4">
        <f>B138/$B$127</f>
        <v>0</v>
      </c>
      <c r="D115" s="3">
        <v>0</v>
      </c>
      <c r="E115" s="4">
        <f>D115/$D$127</f>
        <v>0</v>
      </c>
      <c r="F115" s="3">
        <v>0</v>
      </c>
      <c r="G115" s="4">
        <f>F115/$F$127</f>
        <v>0</v>
      </c>
      <c r="H115" s="3" t="e">
        <f t="shared" si="5"/>
        <v>#DIV/0!</v>
      </c>
      <c r="I115" s="10" t="s">
        <v>76</v>
      </c>
    </row>
    <row r="116" spans="1:9" ht="23.25" customHeight="1" x14ac:dyDescent="0.2">
      <c r="A116" s="57" t="s">
        <v>89</v>
      </c>
      <c r="B116" s="67">
        <v>1630</v>
      </c>
      <c r="C116" s="4">
        <f>B139/$B$127</f>
        <v>0</v>
      </c>
      <c r="D116" s="67">
        <v>2485</v>
      </c>
      <c r="E116" s="72">
        <f>D116/$D$127</f>
        <v>2.084957425672778E-3</v>
      </c>
      <c r="F116" s="67">
        <v>2484.9</v>
      </c>
      <c r="G116" s="4">
        <f>F116/$F$127</f>
        <v>2.1066256594279189E-3</v>
      </c>
      <c r="H116" s="3">
        <f t="shared" si="5"/>
        <v>52.447852760736197</v>
      </c>
      <c r="I116" s="10">
        <f t="shared" si="4"/>
        <v>99.995975855130794</v>
      </c>
    </row>
    <row r="117" spans="1:9" ht="30" customHeight="1" x14ac:dyDescent="0.2">
      <c r="A117" s="57" t="s">
        <v>90</v>
      </c>
      <c r="B117" s="67">
        <v>82.1</v>
      </c>
      <c r="C117" s="4">
        <f>B140/$B$127</f>
        <v>0</v>
      </c>
      <c r="D117" s="67">
        <v>113.7</v>
      </c>
      <c r="E117" s="72">
        <f>D117/$D$127</f>
        <v>9.5396241166597522E-5</v>
      </c>
      <c r="F117" s="67">
        <v>113.6</v>
      </c>
      <c r="G117" s="4">
        <f>F117/$F$127</f>
        <v>9.6306762811787839E-5</v>
      </c>
      <c r="H117" s="3">
        <f t="shared" si="5"/>
        <v>38.367844092570039</v>
      </c>
      <c r="I117" s="10">
        <f t="shared" si="4"/>
        <v>99.912049252418626</v>
      </c>
    </row>
    <row r="118" spans="1:9" ht="30" x14ac:dyDescent="0.2">
      <c r="A118" s="57" t="s">
        <v>74</v>
      </c>
      <c r="B118" s="67">
        <v>10756.3</v>
      </c>
      <c r="C118" s="4">
        <f>B141/$B$127</f>
        <v>0</v>
      </c>
      <c r="D118" s="67">
        <v>31558.5</v>
      </c>
      <c r="E118" s="72">
        <f>D118/$D$127</f>
        <v>2.6478120288971573E-2</v>
      </c>
      <c r="F118" s="67">
        <v>30864.1</v>
      </c>
      <c r="G118" s="4">
        <f>F118/$F$127</f>
        <v>2.6165682729747366E-2</v>
      </c>
      <c r="H118" s="3">
        <f t="shared" si="5"/>
        <v>186.93974693900321</v>
      </c>
      <c r="I118" s="10">
        <f t="shared" si="4"/>
        <v>97.799641934819462</v>
      </c>
    </row>
    <row r="119" spans="1:9" ht="75" x14ac:dyDescent="0.2">
      <c r="A119" s="57" t="s">
        <v>111</v>
      </c>
      <c r="B119" s="67">
        <v>1055.3</v>
      </c>
      <c r="C119" s="4">
        <f>B142/$B$127</f>
        <v>0</v>
      </c>
      <c r="D119" s="67">
        <v>759.6</v>
      </c>
      <c r="E119" s="72">
        <f>D119/$D$127</f>
        <v>6.3731736842697869E-4</v>
      </c>
      <c r="F119" s="67">
        <v>759.6</v>
      </c>
      <c r="G119" s="4">
        <f>F119/$F$127</f>
        <v>6.4396669922389118E-4</v>
      </c>
      <c r="H119" s="3" t="s">
        <v>84</v>
      </c>
      <c r="I119" s="10">
        <f>F119/D119*100</f>
        <v>100</v>
      </c>
    </row>
    <row r="120" spans="1:9" ht="81.75" customHeight="1" x14ac:dyDescent="0.2">
      <c r="A120" s="57" t="s">
        <v>122</v>
      </c>
      <c r="B120" s="67">
        <v>89.8</v>
      </c>
      <c r="C120" s="4">
        <f>B142/$B$127</f>
        <v>0</v>
      </c>
      <c r="D120" s="67">
        <v>0</v>
      </c>
      <c r="E120" s="72">
        <f>D120/$D$127</f>
        <v>0</v>
      </c>
      <c r="F120" s="67">
        <v>0</v>
      </c>
      <c r="G120" s="4">
        <f>F120/$F$127</f>
        <v>0</v>
      </c>
      <c r="H120" s="3">
        <f t="shared" si="5"/>
        <v>-100</v>
      </c>
      <c r="I120" s="10" t="e">
        <f t="shared" si="4"/>
        <v>#DIV/0!</v>
      </c>
    </row>
    <row r="121" spans="1:9" ht="45" customHeight="1" x14ac:dyDescent="0.2">
      <c r="A121" s="91" t="s">
        <v>133</v>
      </c>
      <c r="B121" s="94">
        <f>B122</f>
        <v>657.2</v>
      </c>
      <c r="C121" s="95">
        <f>B139/$B$127</f>
        <v>0</v>
      </c>
      <c r="D121" s="94">
        <f>D122</f>
        <v>0</v>
      </c>
      <c r="E121" s="96">
        <f>D121/$D$127</f>
        <v>0</v>
      </c>
      <c r="F121" s="94">
        <f>F122</f>
        <v>0</v>
      </c>
      <c r="G121" s="95">
        <f>F121/$F$127</f>
        <v>0</v>
      </c>
      <c r="H121" s="97" t="s">
        <v>76</v>
      </c>
      <c r="I121" s="98" t="e">
        <f t="shared" si="4"/>
        <v>#DIV/0!</v>
      </c>
    </row>
    <row r="122" spans="1:9" ht="45.75" customHeight="1" x14ac:dyDescent="0.2">
      <c r="A122" s="92" t="s">
        <v>132</v>
      </c>
      <c r="B122" s="93">
        <v>657.2</v>
      </c>
      <c r="C122" s="4">
        <f>B140/$B$127</f>
        <v>0</v>
      </c>
      <c r="D122" s="93">
        <v>0</v>
      </c>
      <c r="E122" s="72">
        <f>D122/$D$127</f>
        <v>0</v>
      </c>
      <c r="F122" s="93">
        <v>0</v>
      </c>
      <c r="G122" s="4">
        <f>F122/$F$127</f>
        <v>0</v>
      </c>
      <c r="H122" s="3" t="s">
        <v>76</v>
      </c>
      <c r="I122" s="10" t="e">
        <f t="shared" si="4"/>
        <v>#DIV/0!</v>
      </c>
    </row>
    <row r="123" spans="1:9" ht="28.5" x14ac:dyDescent="0.2">
      <c r="A123" s="88" t="s">
        <v>130</v>
      </c>
      <c r="B123" s="76">
        <f>SUM(B124)</f>
        <v>14365.6</v>
      </c>
      <c r="C123" s="74">
        <f>B142/$B$127</f>
        <v>0</v>
      </c>
      <c r="D123" s="76">
        <f>SUM(D124)</f>
        <v>167855.6</v>
      </c>
      <c r="E123" s="89">
        <f>D123/$D$127</f>
        <v>0.14083371414919901</v>
      </c>
      <c r="F123" s="76">
        <f>SUM(F124)</f>
        <v>167855.6</v>
      </c>
      <c r="G123" s="74">
        <f>F123/$F$127</f>
        <v>0.14230307619568958</v>
      </c>
      <c r="H123" s="73">
        <f t="shared" si="5"/>
        <v>1068.4551985298212</v>
      </c>
      <c r="I123" s="75">
        <f t="shared" si="4"/>
        <v>100</v>
      </c>
    </row>
    <row r="124" spans="1:9" ht="30" x14ac:dyDescent="0.2">
      <c r="A124" s="58" t="s">
        <v>131</v>
      </c>
      <c r="B124" s="68">
        <f>SUM(B125:B126)</f>
        <v>14365.6</v>
      </c>
      <c r="C124" s="38">
        <f>B143/$B$127</f>
        <v>0</v>
      </c>
      <c r="D124" s="68">
        <f>SUM(D125:D126)</f>
        <v>167855.6</v>
      </c>
      <c r="E124" s="79">
        <f>D124/$D$127</f>
        <v>0.14083371414919901</v>
      </c>
      <c r="F124" s="68">
        <f>SUM(F125:F126)</f>
        <v>167855.6</v>
      </c>
      <c r="G124" s="38">
        <f>F124/$F$127</f>
        <v>0.14230307619568958</v>
      </c>
      <c r="H124" s="27">
        <f t="shared" si="5"/>
        <v>1068.4551985298212</v>
      </c>
      <c r="I124" s="39">
        <f t="shared" si="4"/>
        <v>100</v>
      </c>
    </row>
    <row r="125" spans="1:9" ht="45" x14ac:dyDescent="0.2">
      <c r="A125" s="61" t="s">
        <v>121</v>
      </c>
      <c r="B125" s="71">
        <v>0</v>
      </c>
      <c r="C125" s="40">
        <f>B143/$B$127</f>
        <v>0</v>
      </c>
      <c r="D125" s="71">
        <v>167855.6</v>
      </c>
      <c r="E125" s="84">
        <f>D125/$D$127</f>
        <v>0.14083371414919901</v>
      </c>
      <c r="F125" s="71">
        <v>167855.6</v>
      </c>
      <c r="G125" s="40">
        <f>F125/$F$127</f>
        <v>0.14230307619568958</v>
      </c>
      <c r="H125" s="27" t="e">
        <f t="shared" si="5"/>
        <v>#DIV/0!</v>
      </c>
      <c r="I125" s="29">
        <f t="shared" si="4"/>
        <v>100</v>
      </c>
    </row>
    <row r="126" spans="1:9" ht="68.25" customHeight="1" thickBot="1" x14ac:dyDescent="0.25">
      <c r="A126" s="64" t="s">
        <v>57</v>
      </c>
      <c r="B126" s="69">
        <v>14365.6</v>
      </c>
      <c r="C126" s="40">
        <f>B144/$B$127</f>
        <v>0</v>
      </c>
      <c r="D126" s="69">
        <v>0</v>
      </c>
      <c r="E126" s="84">
        <f>D126/$D$127</f>
        <v>0</v>
      </c>
      <c r="F126" s="69">
        <v>0</v>
      </c>
      <c r="G126" s="40">
        <f>F126/$F$127</f>
        <v>0</v>
      </c>
      <c r="H126" s="27">
        <f t="shared" si="5"/>
        <v>-100</v>
      </c>
      <c r="I126" s="29" t="e">
        <f t="shared" si="4"/>
        <v>#DIV/0!</v>
      </c>
    </row>
    <row r="127" spans="1:9" ht="15.75" thickBot="1" x14ac:dyDescent="0.25">
      <c r="A127" s="44" t="s">
        <v>75</v>
      </c>
      <c r="B127" s="45">
        <f>SUM(B5+B24+B40+B42+B58+B66+B69+B71+B76+B83+B123+B121)</f>
        <v>829440.33</v>
      </c>
      <c r="C127" s="45" t="s">
        <v>76</v>
      </c>
      <c r="D127" s="45">
        <f>SUM(D5+D24+D40+D42+D58+D66+D69+D71+D76+D83+D123)</f>
        <v>1191870.8600000001</v>
      </c>
      <c r="E127" s="45" t="s">
        <v>84</v>
      </c>
      <c r="F127" s="45">
        <f>SUM(F5+F24+F40+F42+F58+F66+F69+F71+F76+F83+F123)</f>
        <v>1179564.1000000001</v>
      </c>
      <c r="G127" s="48" t="s">
        <v>76</v>
      </c>
      <c r="H127" s="49" t="s">
        <v>84</v>
      </c>
      <c r="I127" s="50">
        <f t="shared" ref="I127" si="6">F127/D127*100/100</f>
        <v>0.98967441825031277</v>
      </c>
    </row>
  </sheetData>
  <mergeCells count="1">
    <mergeCell ref="A1:I1"/>
  </mergeCells>
  <pageMargins left="0.31496062992125984" right="0.23989583333333334" top="0.21279761904761904" bottom="0.42395833333333333" header="0.31496062992125984" footer="0.31496062992125984"/>
  <pageSetup paperSize="9" scale="55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 01.10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Екатерина Козлова</dc:creator>
  <cp:lastModifiedBy>User</cp:lastModifiedBy>
  <cp:lastPrinted>2025-04-15T09:54:21Z</cp:lastPrinted>
  <dcterms:created xsi:type="dcterms:W3CDTF">2021-07-16T11:47:31Z</dcterms:created>
  <dcterms:modified xsi:type="dcterms:W3CDTF">2026-01-12T12:13:01Z</dcterms:modified>
</cp:coreProperties>
</file>