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9040" windowHeight="15840"/>
  </bookViews>
  <sheets>
    <sheet name="НА 01.10" sheetId="3" r:id="rId1"/>
  </sheets>
  <definedNames>
    <definedName name="__bookmark_1">#REF!</definedName>
    <definedName name="__bookmark_2">#REF!</definedName>
    <definedName name="__bookmark_6">#REF!</definedName>
    <definedName name="__bookmark_7">#REF!</definedName>
  </definedNames>
  <calcPr calcId="144525"/>
</workbook>
</file>

<file path=xl/calcChain.xml><?xml version="1.0" encoding="utf-8"?>
<calcChain xmlns="http://schemas.openxmlformats.org/spreadsheetml/2006/main">
  <c r="D86" i="3" l="1"/>
  <c r="I96" i="3"/>
  <c r="D30" i="3"/>
  <c r="B177" i="3" l="1"/>
  <c r="I99" i="3" l="1"/>
  <c r="B9" i="3"/>
  <c r="F123" i="3" l="1"/>
  <c r="D123" i="3"/>
  <c r="B123" i="3"/>
  <c r="I119" i="3" l="1"/>
  <c r="F16" i="3"/>
  <c r="I139" i="3" l="1"/>
  <c r="H130" i="3" l="1"/>
  <c r="H115" i="3"/>
  <c r="B61" i="3" l="1"/>
  <c r="F153" i="3" l="1"/>
  <c r="D153" i="3"/>
  <c r="I115" i="3"/>
  <c r="H117" i="3"/>
  <c r="H116" i="3"/>
  <c r="H114" i="3"/>
  <c r="H113" i="3"/>
  <c r="H111" i="3"/>
  <c r="I111" i="3" l="1"/>
  <c r="D61" i="3"/>
  <c r="F61" i="3"/>
  <c r="I63" i="3"/>
  <c r="H63" i="3"/>
  <c r="H11" i="3" l="1"/>
  <c r="I11" i="3"/>
  <c r="D16" i="3" l="1"/>
  <c r="I179" i="3"/>
  <c r="H179" i="3"/>
  <c r="F178" i="3"/>
  <c r="D178" i="3"/>
  <c r="B178" i="3"/>
  <c r="F146" i="3"/>
  <c r="D146" i="3"/>
  <c r="I148" i="3"/>
  <c r="F142" i="3"/>
  <c r="D142" i="3"/>
  <c r="I144" i="3"/>
  <c r="I120" i="3"/>
  <c r="B86" i="3"/>
  <c r="I117" i="3"/>
  <c r="I116" i="3"/>
  <c r="H106" i="3"/>
  <c r="I106" i="3"/>
  <c r="F73" i="3"/>
  <c r="D73" i="3"/>
  <c r="H76" i="3"/>
  <c r="H77" i="3"/>
  <c r="I77" i="3"/>
  <c r="H15" i="3"/>
  <c r="I13" i="3"/>
  <c r="I14" i="3"/>
  <c r="H14" i="3"/>
  <c r="I178" i="3" l="1"/>
  <c r="H178" i="3"/>
  <c r="D25" i="3"/>
  <c r="D173" i="3" l="1"/>
  <c r="I130" i="3"/>
  <c r="I138" i="3"/>
  <c r="F137" i="3"/>
  <c r="D137" i="3"/>
  <c r="B137" i="3"/>
  <c r="B136" i="3" s="1"/>
  <c r="F86" i="3" l="1"/>
  <c r="I87" i="3"/>
  <c r="H87" i="3"/>
  <c r="H132" i="3" l="1"/>
  <c r="I132" i="3"/>
  <c r="D85" i="3" l="1"/>
  <c r="I57" i="3"/>
  <c r="H57" i="3"/>
  <c r="F56" i="3"/>
  <c r="D56" i="3"/>
  <c r="B56" i="3"/>
  <c r="F6" i="3"/>
  <c r="D6" i="3"/>
  <c r="D9" i="3"/>
  <c r="B30" i="3"/>
  <c r="H56" i="3" l="1"/>
  <c r="I56" i="3"/>
  <c r="B73" i="3"/>
  <c r="B72" i="3" s="1"/>
  <c r="I47" i="3"/>
  <c r="I49" i="3"/>
  <c r="I50" i="3"/>
  <c r="I52" i="3"/>
  <c r="I54" i="3"/>
  <c r="I55" i="3"/>
  <c r="H47" i="3"/>
  <c r="H49" i="3"/>
  <c r="H50" i="3"/>
  <c r="H52" i="3"/>
  <c r="H54" i="3"/>
  <c r="H55" i="3"/>
  <c r="F53" i="3"/>
  <c r="D53" i="3"/>
  <c r="B53" i="3"/>
  <c r="F25" i="3"/>
  <c r="I39" i="3"/>
  <c r="H39" i="3"/>
  <c r="F38" i="3"/>
  <c r="D38" i="3"/>
  <c r="B38" i="3"/>
  <c r="H38" i="3" l="1"/>
  <c r="I53" i="3"/>
  <c r="H73" i="3"/>
  <c r="I73" i="3"/>
  <c r="H53" i="3"/>
  <c r="I38" i="3"/>
  <c r="I171" i="3"/>
  <c r="I174" i="3"/>
  <c r="I175" i="3"/>
  <c r="I176" i="3"/>
  <c r="H171" i="3"/>
  <c r="H176" i="3"/>
  <c r="I124" i="3"/>
  <c r="I125" i="3"/>
  <c r="H124" i="3"/>
  <c r="H125" i="3"/>
  <c r="H7" i="3"/>
  <c r="B173" i="3"/>
  <c r="B172" i="3" s="1"/>
  <c r="B160" i="3"/>
  <c r="B159" i="3" s="1"/>
  <c r="B85" i="3"/>
  <c r="F173" i="3" l="1"/>
  <c r="I157" i="3"/>
  <c r="I158" i="3"/>
  <c r="I161" i="3"/>
  <c r="I162" i="3"/>
  <c r="H154" i="3"/>
  <c r="H157" i="3"/>
  <c r="H158" i="3"/>
  <c r="F160" i="3"/>
  <c r="D160" i="3"/>
  <c r="D159" i="3" s="1"/>
  <c r="H173" i="3" l="1"/>
  <c r="I173" i="3"/>
  <c r="I160" i="3"/>
  <c r="F159" i="3"/>
  <c r="I159" i="3" s="1"/>
  <c r="I129" i="3"/>
  <c r="I128" i="3"/>
  <c r="D59" i="3"/>
  <c r="I32" i="3"/>
  <c r="I7" i="3" l="1"/>
  <c r="I10" i="3"/>
  <c r="I15" i="3"/>
  <c r="I17" i="3"/>
  <c r="I21" i="3"/>
  <c r="I23" i="3"/>
  <c r="I26" i="3"/>
  <c r="I27" i="3"/>
  <c r="I28" i="3"/>
  <c r="I29" i="3"/>
  <c r="I31" i="3"/>
  <c r="I36" i="3"/>
  <c r="I37" i="3"/>
  <c r="I40" i="3"/>
  <c r="I42" i="3"/>
  <c r="I45" i="3"/>
  <c r="I46" i="3"/>
  <c r="I60" i="3"/>
  <c r="I62" i="3"/>
  <c r="I65" i="3"/>
  <c r="I67" i="3"/>
  <c r="I68" i="3"/>
  <c r="I70" i="3"/>
  <c r="I71" i="3"/>
  <c r="I74" i="3"/>
  <c r="I75" i="3"/>
  <c r="I76" i="3"/>
  <c r="I81" i="3"/>
  <c r="I83" i="3"/>
  <c r="I84" i="3"/>
  <c r="I88" i="3"/>
  <c r="I89" i="3"/>
  <c r="I90" i="3"/>
  <c r="I91" i="3"/>
  <c r="I92" i="3"/>
  <c r="I93" i="3"/>
  <c r="I94" i="3"/>
  <c r="I95" i="3"/>
  <c r="I97" i="3"/>
  <c r="I98" i="3"/>
  <c r="I101" i="3"/>
  <c r="I102" i="3"/>
  <c r="I103" i="3"/>
  <c r="I104" i="3"/>
  <c r="I105" i="3"/>
  <c r="I107" i="3"/>
  <c r="I109" i="3"/>
  <c r="I110" i="3"/>
  <c r="I112" i="3"/>
  <c r="I114" i="3"/>
  <c r="I118" i="3"/>
  <c r="I122" i="3"/>
  <c r="I126" i="3"/>
  <c r="I127" i="3"/>
  <c r="I131" i="3"/>
  <c r="I135" i="3"/>
  <c r="I140" i="3"/>
  <c r="I143" i="3"/>
  <c r="I147" i="3"/>
  <c r="I151" i="3"/>
  <c r="I154" i="3"/>
  <c r="I165" i="3"/>
  <c r="I168" i="3"/>
  <c r="I181" i="3"/>
  <c r="H10" i="3"/>
  <c r="H17" i="3"/>
  <c r="H23" i="3"/>
  <c r="H26" i="3"/>
  <c r="H27" i="3"/>
  <c r="H28" i="3"/>
  <c r="H31" i="3"/>
  <c r="H36" i="3"/>
  <c r="H40" i="3"/>
  <c r="H45" i="3"/>
  <c r="H46" i="3"/>
  <c r="H62" i="3"/>
  <c r="H65" i="3"/>
  <c r="H68" i="3"/>
  <c r="H70" i="3"/>
  <c r="H71" i="3"/>
  <c r="H74" i="3"/>
  <c r="H75" i="3"/>
  <c r="H81" i="3"/>
  <c r="H83" i="3"/>
  <c r="H84" i="3"/>
  <c r="H88" i="3"/>
  <c r="H90" i="3"/>
  <c r="H91" i="3"/>
  <c r="H92" i="3"/>
  <c r="H97" i="3"/>
  <c r="H101" i="3"/>
  <c r="H107" i="3"/>
  <c r="H110" i="3"/>
  <c r="H112" i="3"/>
  <c r="H121" i="3"/>
  <c r="H126" i="3"/>
  <c r="H127" i="3"/>
  <c r="H131" i="3"/>
  <c r="H135" i="3"/>
  <c r="H151" i="3"/>
  <c r="H165" i="3"/>
  <c r="H168" i="3"/>
  <c r="H181" i="3"/>
  <c r="D35" i="3"/>
  <c r="D20" i="3"/>
  <c r="F66" i="3"/>
  <c r="D66" i="3"/>
  <c r="B66" i="3"/>
  <c r="B48" i="3"/>
  <c r="B25" i="3"/>
  <c r="D24" i="3" l="1"/>
  <c r="D5" i="3"/>
  <c r="H66" i="3"/>
  <c r="I66" i="3"/>
  <c r="D180" i="3"/>
  <c r="D177" i="3" s="1"/>
  <c r="F180" i="3"/>
  <c r="F177" i="3" s="1"/>
  <c r="B180" i="3"/>
  <c r="D172" i="3"/>
  <c r="D170" i="3"/>
  <c r="D169" i="3" s="1"/>
  <c r="F170" i="3"/>
  <c r="F169" i="3" s="1"/>
  <c r="B170" i="3"/>
  <c r="D167" i="3"/>
  <c r="D166" i="3" s="1"/>
  <c r="F167" i="3"/>
  <c r="F166" i="3" s="1"/>
  <c r="B167" i="3"/>
  <c r="B164" i="3"/>
  <c r="B163" i="3" s="1"/>
  <c r="F164" i="3"/>
  <c r="F163" i="3" s="1"/>
  <c r="D164" i="3"/>
  <c r="D163" i="3" s="1"/>
  <c r="F156" i="3"/>
  <c r="D156" i="3"/>
  <c r="D155" i="3" s="1"/>
  <c r="B156" i="3"/>
  <c r="D152" i="3"/>
  <c r="B153" i="3"/>
  <c r="F150" i="3"/>
  <c r="D150" i="3"/>
  <c r="D149" i="3" s="1"/>
  <c r="B150" i="3"/>
  <c r="D145" i="3"/>
  <c r="F145" i="3"/>
  <c r="B146" i="3"/>
  <c r="B145" i="3" s="1"/>
  <c r="D141" i="3"/>
  <c r="F141" i="3"/>
  <c r="B142" i="3"/>
  <c r="B141" i="3" s="1"/>
  <c r="F134" i="3"/>
  <c r="D134" i="3"/>
  <c r="D133" i="3" s="1"/>
  <c r="B134" i="3"/>
  <c r="F69" i="3"/>
  <c r="D69" i="3"/>
  <c r="B69" i="3"/>
  <c r="H69" i="3" l="1"/>
  <c r="I177" i="3"/>
  <c r="I180" i="3"/>
  <c r="I169" i="3"/>
  <c r="I170" i="3"/>
  <c r="B155" i="3"/>
  <c r="I156" i="3"/>
  <c r="H156" i="3"/>
  <c r="H153" i="3"/>
  <c r="I145" i="3"/>
  <c r="I146" i="3"/>
  <c r="F149" i="3"/>
  <c r="I149" i="3" s="1"/>
  <c r="I150" i="3"/>
  <c r="F155" i="3"/>
  <c r="I164" i="3"/>
  <c r="F172" i="3"/>
  <c r="F133" i="3"/>
  <c r="I133" i="3" s="1"/>
  <c r="I134" i="3"/>
  <c r="I141" i="3"/>
  <c r="I142" i="3"/>
  <c r="F152" i="3"/>
  <c r="I152" i="3" s="1"/>
  <c r="I153" i="3"/>
  <c r="I166" i="3"/>
  <c r="I167" i="3"/>
  <c r="I86" i="3"/>
  <c r="I69" i="3"/>
  <c r="H177" i="3"/>
  <c r="H180" i="3"/>
  <c r="B169" i="3"/>
  <c r="H169" i="3" s="1"/>
  <c r="H170" i="3"/>
  <c r="B166" i="3"/>
  <c r="H166" i="3" s="1"/>
  <c r="H167" i="3"/>
  <c r="H164" i="3"/>
  <c r="B152" i="3"/>
  <c r="B149" i="3"/>
  <c r="H150" i="3"/>
  <c r="B133" i="3"/>
  <c r="H134" i="3"/>
  <c r="H86" i="3"/>
  <c r="F85" i="3"/>
  <c r="I172" i="3" l="1"/>
  <c r="H172" i="3"/>
  <c r="I155" i="3"/>
  <c r="H155" i="3"/>
  <c r="I163" i="3"/>
  <c r="H133" i="3"/>
  <c r="H149" i="3"/>
  <c r="H152" i="3"/>
  <c r="H163" i="3"/>
  <c r="H123" i="3"/>
  <c r="I123" i="3"/>
  <c r="H85" i="3"/>
  <c r="D136" i="3"/>
  <c r="F48" i="3"/>
  <c r="D48" i="3"/>
  <c r="F44" i="3"/>
  <c r="I85" i="3" l="1"/>
  <c r="H48" i="3"/>
  <c r="I48" i="3"/>
  <c r="F136" i="3"/>
  <c r="I136" i="3" s="1"/>
  <c r="I137" i="3"/>
  <c r="H25" i="3"/>
  <c r="I25" i="3"/>
  <c r="F9" i="3"/>
  <c r="I9" i="3" l="1"/>
  <c r="H9" i="3"/>
  <c r="F41" i="3"/>
  <c r="D41" i="3"/>
  <c r="B41" i="3"/>
  <c r="I41" i="3" l="1"/>
  <c r="B82" i="3"/>
  <c r="B79" i="3"/>
  <c r="B64" i="3"/>
  <c r="B59" i="3"/>
  <c r="B51" i="3"/>
  <c r="B44" i="3"/>
  <c r="B35" i="3"/>
  <c r="B24" i="3" s="1"/>
  <c r="B20" i="3"/>
  <c r="B16" i="3"/>
  <c r="F51" i="3"/>
  <c r="F43" i="3" s="1"/>
  <c r="F35" i="3"/>
  <c r="I35" i="3" s="1"/>
  <c r="F79" i="3"/>
  <c r="F64" i="3"/>
  <c r="H61" i="3"/>
  <c r="F59" i="3"/>
  <c r="I59" i="3" s="1"/>
  <c r="F30" i="3"/>
  <c r="F20" i="3"/>
  <c r="I20" i="3" s="1"/>
  <c r="I16" i="3"/>
  <c r="H44" i="3" l="1"/>
  <c r="B43" i="3"/>
  <c r="H51" i="3"/>
  <c r="I30" i="3"/>
  <c r="F24" i="3"/>
  <c r="H82" i="3"/>
  <c r="H79" i="3"/>
  <c r="H64" i="3"/>
  <c r="H35" i="3"/>
  <c r="H30" i="3"/>
  <c r="H16" i="3"/>
  <c r="F72" i="3"/>
  <c r="B78" i="3"/>
  <c r="B58" i="3"/>
  <c r="F78" i="3"/>
  <c r="F58" i="3"/>
  <c r="D82" i="3"/>
  <c r="I82" i="3" s="1"/>
  <c r="D79" i="3"/>
  <c r="I79" i="3" s="1"/>
  <c r="D64" i="3"/>
  <c r="I64" i="3" s="1"/>
  <c r="D51" i="3"/>
  <c r="I51" i="3" s="1"/>
  <c r="D44" i="3"/>
  <c r="D43" i="3" l="1"/>
  <c r="H43" i="3"/>
  <c r="H78" i="3"/>
  <c r="H72" i="3"/>
  <c r="H58" i="3"/>
  <c r="D58" i="3"/>
  <c r="I61" i="3"/>
  <c r="I44" i="3"/>
  <c r="D72" i="3"/>
  <c r="I72" i="3" s="1"/>
  <c r="I24" i="3"/>
  <c r="D78" i="3"/>
  <c r="I78" i="3" s="1"/>
  <c r="B6" i="3"/>
  <c r="B5" i="3" s="1"/>
  <c r="I58" i="3" l="1"/>
  <c r="D182" i="3"/>
  <c r="E112" i="3" s="1"/>
  <c r="H6" i="3"/>
  <c r="I43" i="3"/>
  <c r="H24" i="3"/>
  <c r="F5" i="3"/>
  <c r="F182" i="3" s="1"/>
  <c r="I6" i="3"/>
  <c r="B182" i="3"/>
  <c r="G99" i="3" l="1"/>
  <c r="G96" i="3"/>
  <c r="E99" i="3"/>
  <c r="E96" i="3"/>
  <c r="C99" i="3"/>
  <c r="C96" i="3"/>
  <c r="G119" i="3"/>
  <c r="E119" i="3"/>
  <c r="C119" i="3"/>
  <c r="C25" i="3"/>
  <c r="C139" i="3"/>
  <c r="G115" i="3"/>
  <c r="G139" i="3"/>
  <c r="E115" i="3"/>
  <c r="E139" i="3"/>
  <c r="C115" i="3"/>
  <c r="C63" i="3"/>
  <c r="C111" i="3"/>
  <c r="C11" i="3"/>
  <c r="G63" i="3"/>
  <c r="G111" i="3"/>
  <c r="E63" i="3"/>
  <c r="E111" i="3"/>
  <c r="G19" i="3"/>
  <c r="G11" i="3"/>
  <c r="E19" i="3"/>
  <c r="E11" i="3"/>
  <c r="C19" i="3"/>
  <c r="C26" i="3"/>
  <c r="C125" i="3"/>
  <c r="C179" i="3"/>
  <c r="C144" i="3"/>
  <c r="C148" i="3"/>
  <c r="C178" i="3"/>
  <c r="G148" i="3"/>
  <c r="G179" i="3"/>
  <c r="G178" i="3"/>
  <c r="E178" i="3"/>
  <c r="E179" i="3"/>
  <c r="E144" i="3"/>
  <c r="E148" i="3"/>
  <c r="G120" i="3"/>
  <c r="G144" i="3"/>
  <c r="E117" i="3"/>
  <c r="E120" i="3"/>
  <c r="G116" i="3"/>
  <c r="G117" i="3"/>
  <c r="C116" i="3"/>
  <c r="C118" i="3"/>
  <c r="C117" i="3"/>
  <c r="E106" i="3"/>
  <c r="E116" i="3"/>
  <c r="G77" i="3"/>
  <c r="G106" i="3"/>
  <c r="C106" i="3"/>
  <c r="C77" i="3"/>
  <c r="E13" i="3"/>
  <c r="E77" i="3"/>
  <c r="C120" i="3"/>
  <c r="C13" i="3"/>
  <c r="C14" i="3"/>
  <c r="G14" i="3"/>
  <c r="G13" i="3"/>
  <c r="E130" i="3"/>
  <c r="E14" i="3"/>
  <c r="C138" i="3"/>
  <c r="C137" i="3"/>
  <c r="C130" i="3"/>
  <c r="G138" i="3"/>
  <c r="G130" i="3"/>
  <c r="E87" i="3"/>
  <c r="E138" i="3"/>
  <c r="C87" i="3"/>
  <c r="C132" i="3"/>
  <c r="E132" i="3"/>
  <c r="G132" i="3"/>
  <c r="G87" i="3"/>
  <c r="C56" i="3"/>
  <c r="C57" i="3"/>
  <c r="G57" i="3"/>
  <c r="G56" i="3"/>
  <c r="E73" i="3"/>
  <c r="E57" i="3"/>
  <c r="E56" i="3"/>
  <c r="C69" i="3"/>
  <c r="G73" i="3"/>
  <c r="G84" i="3"/>
  <c r="C73" i="3"/>
  <c r="C54" i="3"/>
  <c r="C55" i="3"/>
  <c r="C53" i="3"/>
  <c r="G54" i="3"/>
  <c r="G55" i="3"/>
  <c r="G53" i="3"/>
  <c r="E55" i="3"/>
  <c r="E54" i="3"/>
  <c r="E53" i="3"/>
  <c r="C39" i="3"/>
  <c r="C38" i="3"/>
  <c r="G39" i="3"/>
  <c r="G38" i="3"/>
  <c r="E39" i="3"/>
  <c r="E38" i="3"/>
  <c r="C124" i="3"/>
  <c r="C122" i="3"/>
  <c r="C121" i="3"/>
  <c r="C123" i="3"/>
  <c r="G8" i="3"/>
  <c r="G174" i="3"/>
  <c r="G121" i="3"/>
  <c r="G125" i="3"/>
  <c r="G175" i="3"/>
  <c r="G122" i="3"/>
  <c r="G176" i="3"/>
  <c r="G123" i="3"/>
  <c r="G173" i="3"/>
  <c r="G118" i="3"/>
  <c r="G124" i="3"/>
  <c r="E173" i="3"/>
  <c r="E123" i="3"/>
  <c r="E174" i="3"/>
  <c r="E118" i="3"/>
  <c r="E124" i="3"/>
  <c r="E175" i="3"/>
  <c r="E121" i="3"/>
  <c r="E125" i="3"/>
  <c r="E172" i="3"/>
  <c r="E122" i="3"/>
  <c r="C163" i="3"/>
  <c r="C8" i="3"/>
  <c r="E163" i="3"/>
  <c r="E8" i="3"/>
  <c r="E176" i="3"/>
  <c r="E155" i="3"/>
  <c r="E157" i="3"/>
  <c r="E159" i="3"/>
  <c r="E161" i="3"/>
  <c r="E154" i="3"/>
  <c r="E156" i="3"/>
  <c r="E158" i="3"/>
  <c r="E160" i="3"/>
  <c r="E162" i="3"/>
  <c r="E128" i="3"/>
  <c r="E129" i="3"/>
  <c r="E32" i="3"/>
  <c r="E15" i="3"/>
  <c r="E23" i="3"/>
  <c r="E31" i="3"/>
  <c r="E42" i="3"/>
  <c r="E62" i="3"/>
  <c r="E71" i="3"/>
  <c r="E80" i="3"/>
  <c r="E89" i="3"/>
  <c r="E98" i="3"/>
  <c r="E108" i="3"/>
  <c r="E134" i="3"/>
  <c r="E145" i="3"/>
  <c r="E166" i="3"/>
  <c r="E12" i="3"/>
  <c r="E22" i="3"/>
  <c r="E30" i="3"/>
  <c r="E45" i="3"/>
  <c r="E52" i="3"/>
  <c r="E66" i="3"/>
  <c r="E74" i="3"/>
  <c r="E83" i="3"/>
  <c r="E92" i="3"/>
  <c r="E102" i="3"/>
  <c r="E126" i="3"/>
  <c r="E137" i="3"/>
  <c r="E149" i="3"/>
  <c r="E169" i="3"/>
  <c r="E181" i="3"/>
  <c r="E177" i="3"/>
  <c r="E17" i="3"/>
  <c r="E25" i="3"/>
  <c r="E34" i="3"/>
  <c r="E51" i="3"/>
  <c r="E65" i="3"/>
  <c r="E82" i="3"/>
  <c r="E91" i="3"/>
  <c r="E101" i="3"/>
  <c r="E110" i="3"/>
  <c r="E136" i="3"/>
  <c r="E147" i="3"/>
  <c r="E168" i="3"/>
  <c r="E180" i="3"/>
  <c r="E16" i="3"/>
  <c r="E24" i="3"/>
  <c r="E33" i="3"/>
  <c r="E50" i="3"/>
  <c r="E64" i="3"/>
  <c r="E72" i="3"/>
  <c r="E81" i="3"/>
  <c r="E90" i="3"/>
  <c r="E100" i="3"/>
  <c r="E109" i="3"/>
  <c r="E135" i="3"/>
  <c r="E146" i="3"/>
  <c r="E167" i="3"/>
  <c r="E6" i="3"/>
  <c r="E27" i="3"/>
  <c r="E36" i="3"/>
  <c r="E46" i="3"/>
  <c r="E58" i="3"/>
  <c r="E67" i="3"/>
  <c r="E75" i="3"/>
  <c r="E84" i="3"/>
  <c r="E93" i="3"/>
  <c r="E103" i="3"/>
  <c r="E113" i="3"/>
  <c r="E127" i="3"/>
  <c r="E140" i="3"/>
  <c r="E150" i="3"/>
  <c r="E7" i="3"/>
  <c r="E26" i="3"/>
  <c r="E49" i="3"/>
  <c r="E70" i="3"/>
  <c r="E88" i="3"/>
  <c r="E107" i="3"/>
  <c r="E133" i="3"/>
  <c r="E153" i="3"/>
  <c r="E10" i="3"/>
  <c r="E29" i="3"/>
  <c r="E48" i="3"/>
  <c r="E69" i="3"/>
  <c r="E86" i="3"/>
  <c r="E105" i="3"/>
  <c r="E131" i="3"/>
  <c r="E152" i="3"/>
  <c r="E20" i="3"/>
  <c r="E37" i="3"/>
  <c r="E59" i="3"/>
  <c r="E76" i="3"/>
  <c r="E94" i="3"/>
  <c r="E114" i="3"/>
  <c r="E141" i="3"/>
  <c r="E41" i="3"/>
  <c r="E170" i="3"/>
  <c r="E18" i="3"/>
  <c r="E35" i="3"/>
  <c r="E61" i="3"/>
  <c r="E79" i="3"/>
  <c r="E97" i="3"/>
  <c r="E143" i="3"/>
  <c r="E165" i="3"/>
  <c r="E5" i="3"/>
  <c r="E21" i="3"/>
  <c r="E40" i="3"/>
  <c r="E60" i="3"/>
  <c r="E78" i="3"/>
  <c r="E95" i="3"/>
  <c r="E142" i="3"/>
  <c r="E164" i="3"/>
  <c r="E9" i="3"/>
  <c r="E28" i="3"/>
  <c r="E47" i="3"/>
  <c r="E68" i="3"/>
  <c r="E85" i="3"/>
  <c r="E104" i="3"/>
  <c r="E151" i="3"/>
  <c r="E171" i="3"/>
  <c r="E44" i="3"/>
  <c r="E43" i="3"/>
  <c r="I5" i="3"/>
  <c r="H5" i="3"/>
  <c r="C176" i="3"/>
  <c r="C174" i="3" l="1"/>
  <c r="C175" i="3"/>
  <c r="C173" i="3"/>
  <c r="C158" i="3"/>
  <c r="C160" i="3"/>
  <c r="C162" i="3"/>
  <c r="C157" i="3"/>
  <c r="C159" i="3"/>
  <c r="C161" i="3"/>
  <c r="C156" i="3"/>
  <c r="G129" i="3"/>
  <c r="G158" i="3"/>
  <c r="G160" i="3"/>
  <c r="G162" i="3"/>
  <c r="G157" i="3"/>
  <c r="G159" i="3"/>
  <c r="G161" i="3"/>
  <c r="G163" i="3"/>
  <c r="C128" i="3"/>
  <c r="C129" i="3"/>
  <c r="G32" i="3"/>
  <c r="G128" i="3"/>
  <c r="C5" i="3"/>
  <c r="C32" i="3"/>
  <c r="G7" i="3"/>
  <c r="G9" i="3"/>
  <c r="G12" i="3"/>
  <c r="G16" i="3"/>
  <c r="G18" i="3"/>
  <c r="G20" i="3"/>
  <c r="G22" i="3"/>
  <c r="G24" i="3"/>
  <c r="G26" i="3"/>
  <c r="G28" i="3"/>
  <c r="G30" i="3"/>
  <c r="G33" i="3"/>
  <c r="G35" i="3"/>
  <c r="G37" i="3"/>
  <c r="G41" i="3"/>
  <c r="G43" i="3"/>
  <c r="G45" i="3"/>
  <c r="G47" i="3"/>
  <c r="G49" i="3"/>
  <c r="G50" i="3"/>
  <c r="G52" i="3"/>
  <c r="G59" i="3"/>
  <c r="G61" i="3"/>
  <c r="G64" i="3"/>
  <c r="G66" i="3"/>
  <c r="G68" i="3"/>
  <c r="G70" i="3"/>
  <c r="G72" i="3"/>
  <c r="G74" i="3"/>
  <c r="G76" i="3"/>
  <c r="G79" i="3"/>
  <c r="G81" i="3"/>
  <c r="G83" i="3"/>
  <c r="G85" i="3"/>
  <c r="G88" i="3"/>
  <c r="G90" i="3"/>
  <c r="G92" i="3"/>
  <c r="G94" i="3"/>
  <c r="G97" i="3"/>
  <c r="G100" i="3"/>
  <c r="G102" i="3"/>
  <c r="G104" i="3"/>
  <c r="G107" i="3"/>
  <c r="G109" i="3"/>
  <c r="G112" i="3"/>
  <c r="G114" i="3"/>
  <c r="G126" i="3"/>
  <c r="G133" i="3"/>
  <c r="G135" i="3"/>
  <c r="G137" i="3"/>
  <c r="G141" i="3"/>
  <c r="G143" i="3"/>
  <c r="G146" i="3"/>
  <c r="G149" i="3"/>
  <c r="G151" i="3"/>
  <c r="G153" i="3"/>
  <c r="G155" i="3"/>
  <c r="G165" i="3"/>
  <c r="G167" i="3"/>
  <c r="G169" i="3"/>
  <c r="G171" i="3"/>
  <c r="G177" i="3"/>
  <c r="G181" i="3"/>
  <c r="G10" i="3"/>
  <c r="G15" i="3"/>
  <c r="G17" i="3"/>
  <c r="G21" i="3"/>
  <c r="G23" i="3"/>
  <c r="G25" i="3"/>
  <c r="G27" i="3"/>
  <c r="G29" i="3"/>
  <c r="G31" i="3"/>
  <c r="G34" i="3"/>
  <c r="G36" i="3"/>
  <c r="G40" i="3"/>
  <c r="G42" i="3"/>
  <c r="G46" i="3"/>
  <c r="G58" i="3"/>
  <c r="G62" i="3"/>
  <c r="G67" i="3"/>
  <c r="G71" i="3"/>
  <c r="G75" i="3"/>
  <c r="G80" i="3"/>
  <c r="G89" i="3"/>
  <c r="G93" i="3"/>
  <c r="G98" i="3"/>
  <c r="G103" i="3"/>
  <c r="G108" i="3"/>
  <c r="G113" i="3"/>
  <c r="G127" i="3"/>
  <c r="G134" i="3"/>
  <c r="G140" i="3"/>
  <c r="G145" i="3"/>
  <c r="G150" i="3"/>
  <c r="G154" i="3"/>
  <c r="G166" i="3"/>
  <c r="G170" i="3"/>
  <c r="G44" i="3"/>
  <c r="G48" i="3"/>
  <c r="G51" i="3"/>
  <c r="G60" i="3"/>
  <c r="G65" i="3"/>
  <c r="G69" i="3"/>
  <c r="G78" i="3"/>
  <c r="G82" i="3"/>
  <c r="G86" i="3"/>
  <c r="G91" i="3"/>
  <c r="G95" i="3"/>
  <c r="G101" i="3"/>
  <c r="G105" i="3"/>
  <c r="G110" i="3"/>
  <c r="G131" i="3"/>
  <c r="G136" i="3"/>
  <c r="G142" i="3"/>
  <c r="G147" i="3"/>
  <c r="G152" i="3"/>
  <c r="G156" i="3"/>
  <c r="G164" i="3"/>
  <c r="G168" i="3"/>
  <c r="G172" i="3"/>
  <c r="G180" i="3"/>
  <c r="G6" i="3"/>
  <c r="G5" i="3"/>
  <c r="C7" i="3"/>
  <c r="C9" i="3"/>
  <c r="C12" i="3"/>
  <c r="C16" i="3"/>
  <c r="C18" i="3"/>
  <c r="C20" i="3"/>
  <c r="C22" i="3"/>
  <c r="C24" i="3"/>
  <c r="C28" i="3"/>
  <c r="C30" i="3"/>
  <c r="C33" i="3"/>
  <c r="C35" i="3"/>
  <c r="C37" i="3"/>
  <c r="C41" i="3"/>
  <c r="C43" i="3"/>
  <c r="C45" i="3"/>
  <c r="C47" i="3"/>
  <c r="C49" i="3"/>
  <c r="C50" i="3"/>
  <c r="C52" i="3"/>
  <c r="C59" i="3"/>
  <c r="C61" i="3"/>
  <c r="C64" i="3"/>
  <c r="C66" i="3"/>
  <c r="C68" i="3"/>
  <c r="C70" i="3"/>
  <c r="C72" i="3"/>
  <c r="C74" i="3"/>
  <c r="C76" i="3"/>
  <c r="C79" i="3"/>
  <c r="C81" i="3"/>
  <c r="C83" i="3"/>
  <c r="C85" i="3"/>
  <c r="C88" i="3"/>
  <c r="C90" i="3"/>
  <c r="C92" i="3"/>
  <c r="C94" i="3"/>
  <c r="C97" i="3"/>
  <c r="C100" i="3"/>
  <c r="C102" i="3"/>
  <c r="C104" i="3"/>
  <c r="C107" i="3"/>
  <c r="C109" i="3"/>
  <c r="C112" i="3"/>
  <c r="C114" i="3"/>
  <c r="C126" i="3"/>
  <c r="C133" i="3"/>
  <c r="C135" i="3"/>
  <c r="C141" i="3"/>
  <c r="C143" i="3"/>
  <c r="C146" i="3"/>
  <c r="C149" i="3"/>
  <c r="C151" i="3"/>
  <c r="C153" i="3"/>
  <c r="C155" i="3"/>
  <c r="C165" i="3"/>
  <c r="C167" i="3"/>
  <c r="C169" i="3"/>
  <c r="C171" i="3"/>
  <c r="C177" i="3"/>
  <c r="C181" i="3"/>
  <c r="C10" i="3"/>
  <c r="C15" i="3"/>
  <c r="C17" i="3"/>
  <c r="C21" i="3"/>
  <c r="C23" i="3"/>
  <c r="C27" i="3"/>
  <c r="C29" i="3"/>
  <c r="C31" i="3"/>
  <c r="C34" i="3"/>
  <c r="C40" i="3"/>
  <c r="C44" i="3"/>
  <c r="C48" i="3"/>
  <c r="C51" i="3"/>
  <c r="C60" i="3"/>
  <c r="C65" i="3"/>
  <c r="C78" i="3"/>
  <c r="C82" i="3"/>
  <c r="C86" i="3"/>
  <c r="C91" i="3"/>
  <c r="C95" i="3"/>
  <c r="C101" i="3"/>
  <c r="C105" i="3"/>
  <c r="C110" i="3"/>
  <c r="C131" i="3"/>
  <c r="C136" i="3"/>
  <c r="C142" i="3"/>
  <c r="C147" i="3"/>
  <c r="C152" i="3"/>
  <c r="C164" i="3"/>
  <c r="C168" i="3"/>
  <c r="C172" i="3"/>
  <c r="C180" i="3"/>
  <c r="C36" i="3"/>
  <c r="C42" i="3"/>
  <c r="C46" i="3"/>
  <c r="C58" i="3"/>
  <c r="C62" i="3"/>
  <c r="C67" i="3"/>
  <c r="C71" i="3"/>
  <c r="C75" i="3"/>
  <c r="C80" i="3"/>
  <c r="C84" i="3"/>
  <c r="C89" i="3"/>
  <c r="C93" i="3"/>
  <c r="C98" i="3"/>
  <c r="C103" i="3"/>
  <c r="C108" i="3"/>
  <c r="C113" i="3"/>
  <c r="C127" i="3"/>
  <c r="C134" i="3"/>
  <c r="C140" i="3"/>
  <c r="C145" i="3"/>
  <c r="C150" i="3"/>
  <c r="C154" i="3"/>
  <c r="C166" i="3"/>
  <c r="C170" i="3"/>
  <c r="C6" i="3"/>
</calcChain>
</file>

<file path=xl/sharedStrings.xml><?xml version="1.0" encoding="utf-8"?>
<sst xmlns="http://schemas.openxmlformats.org/spreadsheetml/2006/main" count="259" uniqueCount="174">
  <si>
    <t>Наименование показателя</t>
  </si>
  <si>
    <t>Процент прироста (+), снижения (-) (гр.6/гр.2*100-100)</t>
  </si>
  <si>
    <t>тыс. руб.</t>
  </si>
  <si>
    <t>Уд. Вес в общем объеме (по гр.2)</t>
  </si>
  <si>
    <t>Уд. Вес в общем объеме</t>
  </si>
  <si>
    <t>Процент исполнения (гр.6/4*100)</t>
  </si>
  <si>
    <t>1. Муниципальная программа "Развитие образования и молодежной политики в Кемском муницпальной районе"</t>
  </si>
  <si>
    <t>1.1. Подпрограмма "Развитие дошкольного образования"</t>
  </si>
  <si>
    <t>1.2. Подпрограмма "Развитие начального общего, основного общего, среднего общего образования"</t>
  </si>
  <si>
    <t>Основное мероприятие "Реализация основных образовательных программ дошкольного образования, осуществление присмотра и ухода за детьми"</t>
  </si>
  <si>
    <t xml:space="preserve"> Основное мероприятие "Кадровое обеспечение системы дошкольного образования"</t>
  </si>
  <si>
    <t>Основное мероприятие "Реализация образовательных программ начального общего, основного общего, среднего общего образования"</t>
  </si>
  <si>
    <t>1.3. Подпрограмма "Развитие дополнительного образования"</t>
  </si>
  <si>
    <t>Основное мероприятие "Реализация программа дополнительного образования детям"</t>
  </si>
  <si>
    <t>Основное мероприятие "Кадровое обеспечение дополнительного образования "</t>
  </si>
  <si>
    <t>1.4. Подпрограмма "Развитие молодежной политики"</t>
  </si>
  <si>
    <t>Основное мероприятие "Реализация основных направлений молодежной политики"</t>
  </si>
  <si>
    <t>Основное мероприятие "Организация отдыха, досуга, оздоровления и занятости детей и подростков в каникулярный период"</t>
  </si>
  <si>
    <t>2. Муниципальная программа "Развитие культуры, физической культуры и спорта   Кемского муниципального района"</t>
  </si>
  <si>
    <t>2.1. Подпрограмма "Организация и обеспечение предоставления муниципальных услуг в сфере культуры"</t>
  </si>
  <si>
    <t>Основное мероприятие "Развитие музейного и архивного дела"</t>
  </si>
  <si>
    <t>Основное мероприятие "Развитие библиотечного дела"</t>
  </si>
  <si>
    <t>Основное мероприятие "Развитие клубных учреждений и центров культуры"</t>
  </si>
  <si>
    <t>2.2. Подпрограмма "Организация и обеспечение предоставления муниципальных услуг в сфере дополнительного образования"</t>
  </si>
  <si>
    <t>Основное мероприятие "Реализация дополнительного образования по дополнительной образовательной программе художественно-эстетической направленности и дополнительным предпрофессиональным общеобразовательным программам в области искусства"</t>
  </si>
  <si>
    <t>2.3. Подпрограмма "Развитие физической культуры и спорта"</t>
  </si>
  <si>
    <t>Основное мероприятие "Организация и проведение физкультурных и спортивных массовых мероприятий”</t>
  </si>
  <si>
    <t>Основное мероприятие "Обеспечение реализации муниципальной программы"</t>
  </si>
  <si>
    <t>Основное мероприятие "Обеспечение мероприятий в области архитектуры, строительства, градостроительства, землеустройства и землепользования"</t>
  </si>
  <si>
    <t>4.Муниципальная программа "Социальная поддержка граждан, профилактика ассоциального поведения"</t>
  </si>
  <si>
    <t>4.1. Подпрограмма "Социальная помощь отдельным категориям граждан"</t>
  </si>
  <si>
    <t>Основное мероприятие "Предоставление мер социальной поддержки отдельным категориям граждан"</t>
  </si>
  <si>
    <t>Основное мероприятие "Оказание адресной социальной помощи отдельным категориям граждан"</t>
  </si>
  <si>
    <t>Основное мероприятие "Обеспечение и совершенствование социальной поддержки семьи и детей"</t>
  </si>
  <si>
    <t>Основное мероприятие «Патриотическое воспитание молодежи»</t>
  </si>
  <si>
    <t>5. Муниципальная программа "Экономическое развитие и поддержка экономики Кемского муниципального района"</t>
  </si>
  <si>
    <t>5.1. Подпрограмма "Развитие малого и среднего предпринимательства в Кемском муниципальном районе"</t>
  </si>
  <si>
    <t>Основное мероприятие "Финансовая поддержка субъектов малого и среднего предпринимательства"</t>
  </si>
  <si>
    <t>5.2. Подпрограмма "Создание условий для предоставления транспортных услуг населению и организация транспортного обслуживания"</t>
  </si>
  <si>
    <t xml:space="preserve">Основное мероприятие "Осуществление муниципальной поддержки юридическим лицам и индивидуальным предпринимателям, осуществляющим регулярные пассажирские перевозки на территории Кемского муниципального района по </t>
  </si>
  <si>
    <t>5.3. Подпрограмма «Управление муниципальным имуществом в Кемском муниципальном районе»</t>
  </si>
  <si>
    <t>Основное мероприятие "Реализация мероприятий по управлению муниципальным имуществом"</t>
  </si>
  <si>
    <t>6. Муниципальная программа "Защита населения и территории Кемского района от чрезвычайных ситуаций"</t>
  </si>
  <si>
    <t>7. Муниципальная программа "Благоустройство"</t>
  </si>
  <si>
    <t>Основное мероприятие "Благоустройство территорий"</t>
  </si>
  <si>
    <t>8. Муниципальная программа "Обеспечение жильем и повышение качества жилищно-коммунальных услуг на территории Кемского района"</t>
  </si>
  <si>
    <t>9. Муниципальная программа "Управления муниципальными финансами муниципальных образований Кемского муниципального района"</t>
  </si>
  <si>
    <t>9.1. Подпрограмма  "Организация бюджетного процесса Кемского муниципального района"</t>
  </si>
  <si>
    <t>Основное мероприятие "Выравнивание бюджетной обеспеченности муниципальных образований"</t>
  </si>
  <si>
    <t>Основное мероприятие "Обеспечение своевременных расчетов и выплат по обязательствам Кемского района"</t>
  </si>
  <si>
    <t>9.2. Подпрограмма "Организация исполнения бюджета и формирование бюджетной отчетности"</t>
  </si>
  <si>
    <t>Основное мероприятие " Автоматизация бюджетного процесса"</t>
  </si>
  <si>
    <t>Основное мероприятие "Обеспечение функций финансовых органов"</t>
  </si>
  <si>
    <t>3. Муниципальная программа "Развитие градостроительной деятельности в Кемском муниципальном районе"</t>
  </si>
  <si>
    <t>1.5. Основное мероприятие "Обеспечение реализации муниципальной программы"</t>
  </si>
  <si>
    <t>Основное мероприятие " Региональный проект "Спорт - норма жизни" в рамках реализации национального проекта "Демография"</t>
  </si>
  <si>
    <t>Основное мероприятие "Реализация мероприятий регионального проекта "Цифровая культура" национального проекта "Культура"</t>
  </si>
  <si>
    <t>Основное мероприятие «Реализация отдельных мероприятий федерального проекта «Обеспечение устойчивого сокращения непригодного для проживания жилищного фонда» национального проекта «Жилье и городская среда»</t>
  </si>
  <si>
    <t>Осуществление государственных полномочий Республики Карелия по созданию и обеспечению деятельности административных комиссий и определению перечня должностных лиц, уполномоченных составлять протоколы об административных</t>
  </si>
  <si>
    <t>Осуществление отдельных государственных полномочий Республики Карелия по проведению на территории Республики Карелия мероприятий по защите населения от болезней, общих для человека и животных</t>
  </si>
  <si>
    <t xml:space="preserve">Осуществление государственных полномочий Республики Карелия по созданию комиссий по делам несовершенолетних и защите их прав и организации деятельности таких комиссий </t>
  </si>
  <si>
    <t xml:space="preserve">Осуществление государственных полномочий Республики Карелия по регулированию цен (тарифов) на отдельные виды продукции, товаров и услуг </t>
  </si>
  <si>
    <t xml:space="preserve">Осуществление государственных полномчий Республики Карелия по организации и осуществлению деятельности органов опеки и попечительства </t>
  </si>
  <si>
    <t>Осуществление первичного воинского учета на территориях, где отсутствуют военные комиссариаты</t>
  </si>
  <si>
    <t>Осуществление переданных полномочий Российской Федерации по составлению (изменению) списков кандидатов в присяжные заседатели федеральных судов общей юрисдикции в Российской Федерации</t>
  </si>
  <si>
    <t xml:space="preserve">Представительские расходы муниципального образования </t>
  </si>
  <si>
    <t xml:space="preserve">Резервный фонд администрации для предупреждения и ликвидации чрезвычайных ситуаций </t>
  </si>
  <si>
    <t xml:space="preserve">Резерв на финансовое обеспечение расходных обязательств муниципальных образований, софинансируемых из вышестоящих бюджетов </t>
  </si>
  <si>
    <t>Выполнение других обязательств органов муниципального образования</t>
  </si>
  <si>
    <t xml:space="preserve">Мероприятия по опубликованию (обнародованию) правовых актов и доведение информации до населения </t>
  </si>
  <si>
    <t>Аппарат представительного органа муниципального образования</t>
  </si>
  <si>
    <t>Глава  администрации муниципального образования</t>
  </si>
  <si>
    <t>Осуществление полномочий  органами местного самоуправления</t>
  </si>
  <si>
    <t>Услуги, связанные с обеспечением деятельности организаций</t>
  </si>
  <si>
    <t>ИТОГО РАСХОДОВ</t>
  </si>
  <si>
    <t xml:space="preserve">Основное мероприятие «Реализации дополнительного образования по общеразвивающей программе» </t>
  </si>
  <si>
    <t>х</t>
  </si>
  <si>
    <t>Основное мероприятие «Региональный проект «Культурная среда» в рамках реализации нацио-нального проекта «Культура»</t>
  </si>
  <si>
    <t>Основное мероприятие "Профилактика правонарушений в сфере пожарной безопасности"</t>
  </si>
  <si>
    <t>Основное мероприятие "Обеспечение мероприятий по защите населения и территорий от чрезвычайных ситуаций природного и техногенного характера, гражданская оборона"</t>
  </si>
  <si>
    <t>Основное мероприятие "Обеспечение и реализация мероприятий по коммунальному хозяйству"</t>
  </si>
  <si>
    <t>Основное мероприятие "Реализация мероприятий государственной программы Республики Карелия "Обеспечение доступным и комфортным жильем и жилищно-коммунальными услугами"</t>
  </si>
  <si>
    <t>Мероприятия по ликвидации мест несанкционированного размещения отходов производства и потребления</t>
  </si>
  <si>
    <t>Реализация мероприятий  в рамках иного межбюджетного трансферта из бюджета Республики Карелия на обеспечение доступа органов местного самоуправления и муниципальных учреждений к сети Интернет</t>
  </si>
  <si>
    <t>10. Непрограммные статьи расходов</t>
  </si>
  <si>
    <t>x</t>
  </si>
  <si>
    <t>Расходы на содержание аппаратов, финансовое обеспечение деятельности учреждений</t>
  </si>
  <si>
    <t>Непрограммные статьи расходов</t>
  </si>
  <si>
    <t>Основное мероприятие "Организация уличного освещения"</t>
  </si>
  <si>
    <t>Основное мероприятие "Обеспечение и реализация мероприятий по жилищному хозяйству"</t>
  </si>
  <si>
    <t>Проведение выборов депутатов представительного органа</t>
  </si>
  <si>
    <t>Подготовка к праздничным мероприятиям</t>
  </si>
  <si>
    <t>Мероприятия по осуществлению подвоза воды населению</t>
  </si>
  <si>
    <t>Компенсация части потерь в доходах муниципальных унитарных предприятий осуществляющие деятельность по обеспечению содержания и эксплуатации городской бани (Субсидии юридическим лицам (кроме некоммерческих организаций), индивидуальным предпринимателям, физическим лицам - производителям товаров, работ, услуг)</t>
  </si>
  <si>
    <t xml:space="preserve">Мероприятия по пожарному надзору и обеспечению пожарной безопасности </t>
  </si>
  <si>
    <t>Реализация мероприятий по паромной переправе</t>
  </si>
  <si>
    <t xml:space="preserve">Софинансирование мероприятий по ликвидации мест несанкционированного размещения отходов производства и потребления </t>
  </si>
  <si>
    <t>11. Муниципальная программа "Повышение безопасности дорожного движения на территории Кемского городского поселения"</t>
  </si>
  <si>
    <t>Основное мероприятие «Капитальный ремонт, ремонт и содержание дорог общего пользования на территории населенных пунктов муниципального образования»</t>
  </si>
  <si>
    <t>11.1. Муниципальная программа "Повышение безопасности дорожного движения на территории Кемского городского поселения"</t>
  </si>
  <si>
    <t>12. Адресная программа "Переселение граждан из аварийного жилищного фонда"</t>
  </si>
  <si>
    <t>12.1.Подпрограмма "Переселение граждан из аварийного жилищного фонда"</t>
  </si>
  <si>
    <t>Основное мероприятие «Реализация мероприятий по повышению качества условий проживания населения федерального проекта «Формирование комфортной городской среды» национального проекта «Жилье и городская среда»</t>
  </si>
  <si>
    <t>Основное мероприятие «Организация уличного освещения»</t>
  </si>
  <si>
    <t>Основное мероприятие "Региональный проект "Патриотическое воспитание граждан Российской Федерации" в рамках реализации национального проекта "Образование"</t>
  </si>
  <si>
    <t>Основное мероприятие «Региональный проект «Культурная среда» в рамках реализации национального проекта «Культура»</t>
  </si>
  <si>
    <t>Глава муниципального образования (Расходы на выплаты персоналу государственных (муниципальных) органов)</t>
  </si>
  <si>
    <t xml:space="preserve">Осуществление полномочий контрольно - счетного органа </t>
  </si>
  <si>
    <t xml:space="preserve">Осуществление полномочий контрольно-счётного органа по  внешнему муниципальному финансовому контролю </t>
  </si>
  <si>
    <t>Основное мероприятие "Реализация отдельных мероприятий по образовательным программам начального, общего, основного общего, среднего общего федерального проекта "Успех каждого ребенка" национального проекта "Образование"</t>
  </si>
  <si>
    <t>2.4. Подпрограмма "Охрана и сохранение объектов культурного наследия (памятников истории и культуры), расположенных в границах Кемского муниципального района</t>
  </si>
  <si>
    <t>Основное мероприятие "Обеспечение сохранности объектов культурного наследия"</t>
  </si>
  <si>
    <t>2.5. Основное мероприятие "Обеспечение реализации муниципальной программы"</t>
  </si>
  <si>
    <t>4.4. Подпрограмма "Профилактика правонарушений"</t>
  </si>
  <si>
    <t>Основное мероприятие "Проведение акции "День борьбы с вредными привычками"</t>
  </si>
  <si>
    <t>Муниципальная программа "Обеспечение жильем и повышение качества жилищно-коммунальных услуг на территории Кемского района"</t>
  </si>
  <si>
    <t>14. Муниципальная программа "Формирование современной городской среды на территории Кемского городского поселения"</t>
  </si>
  <si>
    <t>14.1. Муниципальная программа "Формирование современной городской среды на территории Кемского городского поселения</t>
  </si>
  <si>
    <t>15. Муниципальная программа "Формирование современной городской среды на территории Рабочеостровского сельского поселения на 2018-2022 годы"</t>
  </si>
  <si>
    <t>15.1.Муниципальная программа "Формирование современной городской среды на территории Рабочеостровского сельского поселения на 2018-2022 годы"</t>
  </si>
  <si>
    <t>16. Муниципальная программа «Повышение безопасности дорожного движения на территории Рабочеостровского сельского поселения»</t>
  </si>
  <si>
    <t>16.1. Муниципальная программа «Повышение безопасности дорожного движения на территории Рабочеостровского сельского поселения»</t>
  </si>
  <si>
    <t>17. Муниципальная программа «Управление муниципальным имуществом в Рабочеостровским сельском поселении»</t>
  </si>
  <si>
    <t>17.1. Муниципальная программа «Управление муниципальным имуществом в Рабочеостровским сельском поселении»</t>
  </si>
  <si>
    <t>18.1. Муниципальная программа "Благоустройство на территории Рабочеостровского сельского поселения"</t>
  </si>
  <si>
    <t>18. Муниципальная программа "Благоустройство на территории Рабочеостровского сельского поселения"</t>
  </si>
  <si>
    <t>20. Муниципальная программа "Благоустройство на территории Кривопорожского сельского поселения"</t>
  </si>
  <si>
    <t>20.1. Муниципальная программа "Благоустройство на территории Кривопорожского сельского поселения"</t>
  </si>
  <si>
    <t>21. Муниципальная программа «Повышение безопасности дорожного движения на территории Кривопорожского сельского поселения»</t>
  </si>
  <si>
    <t>21.1. Муниципальная программа «Повышение безопасности дорожного движения на территории Кривопорожского сельского поселения»</t>
  </si>
  <si>
    <t>22. Муниципальная программа «Экономическое развитие и поддержка экономики в Кривопорожском сельском поселении»</t>
  </si>
  <si>
    <t xml:space="preserve">22.1. Подпрограмма «Управление муниципальным имуществом в Кривопорожском сельском поселении» </t>
  </si>
  <si>
    <t>24. Муниципальная программа «Повышение безопасности дорожного движения на территории Куземского сельского поселения»</t>
  </si>
  <si>
    <t>24.1. Муниципальная программа «Повышение безопасности дорожного движения на территории Куземского сельского поселения»</t>
  </si>
  <si>
    <t>25. Муниципальная программа "Благоустройство на территории Куземского сельского поселения"</t>
  </si>
  <si>
    <t>25.1. Муниципальная программа "Благоустройство на территории Куземского сельского поселения"</t>
  </si>
  <si>
    <t>26. Муниципальная программа «Экономическое развитие и поддержка экономики в Куземском  сельском поселении»</t>
  </si>
  <si>
    <t>Осуществление полномочий по внешнему муниципальному контролю</t>
  </si>
  <si>
    <t>4.5. Подпрограмма "Противодействие экстремизму на территории Кемского муниципального района"</t>
  </si>
  <si>
    <t>Реализация мероприятий в рамках иного межбюджетного трансферта на организацию информирования населения на тему патриотизма на территории Республики Карелия</t>
  </si>
  <si>
    <t>Реализация мероприятий в рамках иного межбюджетного трансферта на поощрение муниципальных образований за содействие в выполнении поручения Президента Российской Федерации от 14 февраля 2023 года</t>
  </si>
  <si>
    <t>Реализация мероприятий региональной программы Республики Карелия «Модернизация систем коммунальной инфраструктуры Республики Карелия (2023-2027 годы)» за счет средств, поступивших от публично-правовой компании «Фонд развития территорий»</t>
  </si>
  <si>
    <t>Основное мероприятие «Переселение граждан из многоквартирных домов, признанных аварийными и подлежащими сносу»</t>
  </si>
  <si>
    <t>Реализация мероприятий в рамках иного межбюджетного трансферта на поощрение региональных и муниципальных управленческих команд за достижение показателей деятельности органов исполнительной власти субъектов Российской Федерации</t>
  </si>
  <si>
    <t>Реализация мероприятий на поддержку развития территориального общественного самоуправления</t>
  </si>
  <si>
    <t>Компенсация части затрат за приобретенные и переданные в мун собственность жилые помещения</t>
  </si>
  <si>
    <t>Реализация мероприятий по предоставлению субсидии МУП "КЭСНА" на обеспечение производственной деятельности</t>
  </si>
  <si>
    <t>Основное мероприятие реализация регионального проекта «Все лучшее детям» в рамках реализации национального проекта «Молодежь и дети»</t>
  </si>
  <si>
    <t>Основное мероприятие реализация регионального проекта "Педагоги и наставники (Республика Карелия)" в рамках реализации национального проекта "Молодежь и дети"</t>
  </si>
  <si>
    <t>4.2. Подпрограмма "Профилактика терроризма, а также минимизация и (или) ликвидация последствий его проявления на территории муниципального образования"</t>
  </si>
  <si>
    <t>Основное мерпориятие "Разработка и организация размещения памяток для информирвоания населения в местах массового скопления граждан</t>
  </si>
  <si>
    <t>4.3. Подпрограмма "Профилактика немедицинского потребления наркотиков"</t>
  </si>
  <si>
    <t>Основное мероприятие "Использование наглядной агитации и литературы по профилактике наркомании, буклетов, листовок, методических пособий, памяток для детей, подростков, педагогов и родителей"</t>
  </si>
  <si>
    <t>Основное мероприятие релизация регионального проекта «Модернизация коммунальной инфраструктуры» в рамках реализации национального проекта «Инфраструктура для жизни»</t>
  </si>
  <si>
    <t>Резерв на финансовое обеспечение расходных обязательств муниципальных образований</t>
  </si>
  <si>
    <t>Реализация мероприятий по строительству, капитальному ремонту, ремонту инженерных сетей</t>
  </si>
  <si>
    <t>Мероприятия  по проведению ремонта в муниципальной городской бане</t>
  </si>
  <si>
    <t>Основное мероприятие реализация регионального проекта «Формирование комфортной городской среды» в рамках реализации национального проекта «Инфраструктура для жизни»</t>
  </si>
  <si>
    <t>26.2. Подпрограмма «Управление муниципальным имуществом в сельском поселении»</t>
  </si>
  <si>
    <t>26.1 Подпрограмма «Малое и среднее предпринимательство на территории сельского поселения»</t>
  </si>
  <si>
    <t>Основное мероприятие «Финансовая поддержка субъектов малого и среднего предпринимательства»</t>
  </si>
  <si>
    <t>Основное мероприятие "Кадровое обеспечение системы начального общего, основного общего образования"</t>
  </si>
  <si>
    <t>Основное мероприятие "Формирование условия для развития и совершенствования системы транспортного обслуживания населения"</t>
  </si>
  <si>
    <t>Мероприятия по гражданской обороне</t>
  </si>
  <si>
    <t>Реализация мероприятий по закупке техники коммунального назначения</t>
  </si>
  <si>
    <t>Проведение выборов главы муниципального образования</t>
  </si>
  <si>
    <t>Основное мероприятие  реализация регионального проекта «Жилье» в рамках реализации национального проекта «Инфраструктура для жизни»</t>
  </si>
  <si>
    <t>Взнос муниципальных образований в уставные капиталы (устаные фонды)</t>
  </si>
  <si>
    <t>Факт на 01.01.2025 отчетный год</t>
  </si>
  <si>
    <t>План на 2025 год по состоянию на 01.01.2026 (текущий ) год</t>
  </si>
  <si>
    <t>Факт на 01.01.2026 (текущий) год</t>
  </si>
  <si>
    <t>Информация о расходах консолидированного бюджета Кемского муниципального района по муниципальным программам и непрограмным направлениям деятельности за год 2025 года</t>
  </si>
  <si>
    <t>Осуществление полномочий по формированию, утверждению, исполнению и контролю за исполнением бюджетов</t>
  </si>
  <si>
    <t>Поощрение лиц, оказавших содействие в привлечении граждан Российской Федерации, иностранных граждан, лиц без гражданства, к прохождению военной службы в Вооруженных Силах Российской Федерации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</si>
</sst>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#.0"/>
    <numFmt numFmtId="165" formatCode="0.0%"/>
  </numFmts>
  <fonts count="12" x14ac:knownFonts="1">
    <font>
      <sz val="10"/>
      <name val="Arial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0"/>
      <name val="Arial"/>
      <family val="2"/>
      <charset val="204"/>
    </font>
    <font>
      <sz val="12"/>
      <color theme="1"/>
      <name val="Times New Roman"/>
      <family val="1"/>
      <charset val="204"/>
    </font>
    <font>
      <b/>
      <u/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i/>
      <sz val="1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b/>
      <i/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FF0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3" fillId="0" borderId="0"/>
  </cellStyleXfs>
  <cellXfs count="83">
    <xf numFmtId="0" fontId="0" fillId="0" borderId="0" xfId="0"/>
    <xf numFmtId="0" fontId="4" fillId="2" borderId="0" xfId="0" applyFont="1" applyFill="1" applyAlignment="1">
      <alignment horizontal="center" wrapText="1"/>
    </xf>
    <xf numFmtId="0" fontId="1" fillId="2" borderId="1" xfId="0" applyFont="1" applyFill="1" applyBorder="1" applyAlignment="1">
      <alignment horizontal="center" vertical="center" wrapText="1"/>
    </xf>
    <xf numFmtId="3" fontId="1" fillId="2" borderId="1" xfId="0" applyNumberFormat="1" applyFont="1" applyFill="1" applyBorder="1" applyAlignment="1">
      <alignment horizontal="center" vertical="center"/>
    </xf>
    <xf numFmtId="165" fontId="1" fillId="2" borderId="1" xfId="0" applyNumberFormat="1" applyFont="1" applyFill="1" applyBorder="1" applyAlignment="1">
      <alignment horizontal="center" vertical="center"/>
    </xf>
    <xf numFmtId="0" fontId="3" fillId="2" borderId="0" xfId="0" applyFont="1" applyFill="1"/>
    <xf numFmtId="0" fontId="4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wrapText="1"/>
    </xf>
    <xf numFmtId="0" fontId="3" fillId="2" borderId="0" xfId="0" applyFont="1" applyFill="1" applyAlignment="1">
      <alignment vertical="center" wrapText="1"/>
    </xf>
    <xf numFmtId="1" fontId="1" fillId="2" borderId="1" xfId="0" applyNumberFormat="1" applyFont="1" applyFill="1" applyBorder="1" applyAlignment="1">
      <alignment horizontal="center" vertical="center"/>
    </xf>
    <xf numFmtId="164" fontId="4" fillId="2" borderId="0" xfId="0" applyNumberFormat="1" applyFont="1" applyFill="1" applyAlignment="1">
      <alignment horizontal="center" wrapText="1"/>
    </xf>
    <xf numFmtId="164" fontId="3" fillId="2" borderId="0" xfId="0" applyNumberFormat="1" applyFont="1" applyFill="1"/>
    <xf numFmtId="0" fontId="3" fillId="2" borderId="0" xfId="0" applyFont="1" applyFill="1" applyBorder="1"/>
    <xf numFmtId="0" fontId="1" fillId="2" borderId="0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3" fontId="1" fillId="2" borderId="2" xfId="0" applyNumberFormat="1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3" fontId="1" fillId="2" borderId="3" xfId="0" applyNumberFormat="1" applyFont="1" applyFill="1" applyBorder="1" applyAlignment="1">
      <alignment horizontal="center" vertical="center"/>
    </xf>
    <xf numFmtId="165" fontId="1" fillId="2" borderId="3" xfId="0" applyNumberFormat="1" applyFont="1" applyFill="1" applyBorder="1" applyAlignment="1">
      <alignment horizontal="center" vertical="center"/>
    </xf>
    <xf numFmtId="1" fontId="1" fillId="2" borderId="3" xfId="0" applyNumberFormat="1" applyFont="1" applyFill="1" applyBorder="1" applyAlignment="1">
      <alignment horizontal="center" vertical="center"/>
    </xf>
    <xf numFmtId="3" fontId="1" fillId="2" borderId="2" xfId="0" applyNumberFormat="1" applyFont="1" applyFill="1" applyBorder="1" applyAlignment="1">
      <alignment horizontal="center" vertical="center"/>
    </xf>
    <xf numFmtId="165" fontId="1" fillId="2" borderId="2" xfId="0" applyNumberFormat="1" applyFont="1" applyFill="1" applyBorder="1" applyAlignment="1">
      <alignment horizontal="center" vertical="center"/>
    </xf>
    <xf numFmtId="1" fontId="1" fillId="2" borderId="2" xfId="0" applyNumberFormat="1" applyFont="1" applyFill="1" applyBorder="1" applyAlignment="1">
      <alignment horizontal="center" vertical="center"/>
    </xf>
    <xf numFmtId="3" fontId="1" fillId="2" borderId="7" xfId="0" applyNumberFormat="1" applyFont="1" applyFill="1" applyBorder="1" applyAlignment="1">
      <alignment horizontal="center" vertical="center"/>
    </xf>
    <xf numFmtId="165" fontId="1" fillId="2" borderId="7" xfId="0" applyNumberFormat="1" applyFont="1" applyFill="1" applyBorder="1" applyAlignment="1">
      <alignment horizontal="center" vertical="center"/>
    </xf>
    <xf numFmtId="1" fontId="1" fillId="2" borderId="7" xfId="0" applyNumberFormat="1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right" vertical="center" wrapText="1"/>
    </xf>
    <xf numFmtId="3" fontId="2" fillId="3" borderId="5" xfId="0" applyNumberFormat="1" applyFont="1" applyFill="1" applyBorder="1" applyAlignment="1">
      <alignment horizontal="center" vertical="center"/>
    </xf>
    <xf numFmtId="165" fontId="2" fillId="3" borderId="5" xfId="0" applyNumberFormat="1" applyFont="1" applyFill="1" applyBorder="1" applyAlignment="1">
      <alignment horizontal="center" vertical="center"/>
    </xf>
    <xf numFmtId="1" fontId="2" fillId="3" borderId="6" xfId="0" applyNumberFormat="1" applyFont="1" applyFill="1" applyBorder="1" applyAlignment="1">
      <alignment horizontal="center" vertical="center"/>
    </xf>
    <xf numFmtId="0" fontId="6" fillId="3" borderId="4" xfId="0" applyFont="1" applyFill="1" applyBorder="1" applyAlignment="1">
      <alignment vertical="center" wrapText="1"/>
    </xf>
    <xf numFmtId="0" fontId="3" fillId="2" borderId="0" xfId="0" applyFont="1" applyFill="1" applyAlignment="1">
      <alignment vertical="center"/>
    </xf>
    <xf numFmtId="164" fontId="1" fillId="0" borderId="1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right" vertical="center" wrapText="1"/>
    </xf>
    <xf numFmtId="0" fontId="9" fillId="2" borderId="1" xfId="0" applyFont="1" applyFill="1" applyBorder="1" applyAlignment="1">
      <alignment vertical="center" wrapText="1"/>
    </xf>
    <xf numFmtId="0" fontId="7" fillId="2" borderId="1" xfId="0" applyFont="1" applyFill="1" applyBorder="1" applyAlignment="1">
      <alignment horizontal="right" vertical="center" wrapText="1"/>
    </xf>
    <xf numFmtId="0" fontId="8" fillId="2" borderId="1" xfId="0" applyFont="1" applyFill="1" applyBorder="1" applyAlignment="1">
      <alignment vertical="center" wrapText="1"/>
    </xf>
    <xf numFmtId="0" fontId="9" fillId="2" borderId="2" xfId="0" applyFont="1" applyFill="1" applyBorder="1" applyAlignment="1">
      <alignment vertical="center" wrapText="1"/>
    </xf>
    <xf numFmtId="0" fontId="9" fillId="2" borderId="3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7" fillId="2" borderId="3" xfId="0" applyFont="1" applyFill="1" applyBorder="1" applyAlignment="1">
      <alignment horizontal="right" vertical="center" wrapText="1"/>
    </xf>
    <xf numFmtId="0" fontId="7" fillId="2" borderId="7" xfId="0" applyFont="1" applyFill="1" applyBorder="1" applyAlignment="1">
      <alignment horizontal="right" vertical="center" wrapText="1"/>
    </xf>
    <xf numFmtId="3" fontId="2" fillId="3" borderId="10" xfId="0" applyNumberFormat="1" applyFont="1" applyFill="1" applyBorder="1" applyAlignment="1">
      <alignment horizontal="center" vertical="center"/>
    </xf>
    <xf numFmtId="165" fontId="2" fillId="3" borderId="10" xfId="0" applyNumberFormat="1" applyFont="1" applyFill="1" applyBorder="1" applyAlignment="1">
      <alignment horizontal="center" vertical="center"/>
    </xf>
    <xf numFmtId="1" fontId="2" fillId="3" borderId="11" xfId="0" applyNumberFormat="1" applyFont="1" applyFill="1" applyBorder="1" applyAlignment="1">
      <alignment horizontal="center" vertical="center"/>
    </xf>
    <xf numFmtId="3" fontId="2" fillId="3" borderId="13" xfId="0" applyNumberFormat="1" applyFont="1" applyFill="1" applyBorder="1" applyAlignment="1">
      <alignment horizontal="center" vertical="center"/>
    </xf>
    <xf numFmtId="165" fontId="2" fillId="3" borderId="13" xfId="0" applyNumberFormat="1" applyFont="1" applyFill="1" applyBorder="1" applyAlignment="1">
      <alignment horizontal="center" vertical="center"/>
    </xf>
    <xf numFmtId="1" fontId="2" fillId="3" borderId="14" xfId="0" applyNumberFormat="1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vertical="center" wrapText="1"/>
    </xf>
    <xf numFmtId="3" fontId="10" fillId="4" borderId="1" xfId="0" applyNumberFormat="1" applyFont="1" applyFill="1" applyBorder="1" applyAlignment="1">
      <alignment horizontal="center" vertical="center"/>
    </xf>
    <xf numFmtId="165" fontId="10" fillId="4" borderId="1" xfId="0" applyNumberFormat="1" applyFont="1" applyFill="1" applyBorder="1" applyAlignment="1">
      <alignment horizontal="center" vertical="center"/>
    </xf>
    <xf numFmtId="3" fontId="2" fillId="4" borderId="1" xfId="0" applyNumberFormat="1" applyFont="1" applyFill="1" applyBorder="1" applyAlignment="1">
      <alignment horizontal="center" vertical="center"/>
    </xf>
    <xf numFmtId="9" fontId="2" fillId="4" borderId="1" xfId="0" applyNumberFormat="1" applyFont="1" applyFill="1" applyBorder="1" applyAlignment="1">
      <alignment horizontal="center" vertical="center"/>
    </xf>
    <xf numFmtId="3" fontId="8" fillId="2" borderId="1" xfId="0" applyNumberFormat="1" applyFont="1" applyFill="1" applyBorder="1" applyAlignment="1">
      <alignment horizontal="center" vertical="center"/>
    </xf>
    <xf numFmtId="3" fontId="8" fillId="2" borderId="2" xfId="0" applyNumberFormat="1" applyFont="1" applyFill="1" applyBorder="1" applyAlignment="1">
      <alignment horizontal="center" vertical="center"/>
    </xf>
    <xf numFmtId="3" fontId="7" fillId="2" borderId="1" xfId="0" applyNumberFormat="1" applyFont="1" applyFill="1" applyBorder="1" applyAlignment="1">
      <alignment horizontal="center" vertical="center"/>
    </xf>
    <xf numFmtId="165" fontId="7" fillId="2" borderId="1" xfId="0" applyNumberFormat="1" applyFont="1" applyFill="1" applyBorder="1" applyAlignment="1">
      <alignment horizontal="center" vertical="center"/>
    </xf>
    <xf numFmtId="3" fontId="7" fillId="2" borderId="3" xfId="0" applyNumberFormat="1" applyFont="1" applyFill="1" applyBorder="1" applyAlignment="1">
      <alignment horizontal="center" vertical="center"/>
    </xf>
    <xf numFmtId="165" fontId="7" fillId="2" borderId="3" xfId="0" applyNumberFormat="1" applyFont="1" applyFill="1" applyBorder="1" applyAlignment="1">
      <alignment horizontal="center" vertical="center"/>
    </xf>
    <xf numFmtId="3" fontId="7" fillId="2" borderId="2" xfId="0" applyNumberFormat="1" applyFont="1" applyFill="1" applyBorder="1" applyAlignment="1">
      <alignment horizontal="center" vertical="center"/>
    </xf>
    <xf numFmtId="165" fontId="7" fillId="2" borderId="2" xfId="0" applyNumberFormat="1" applyFont="1" applyFill="1" applyBorder="1" applyAlignment="1">
      <alignment horizontal="center" vertical="center"/>
    </xf>
    <xf numFmtId="3" fontId="6" fillId="3" borderId="5" xfId="0" applyNumberFormat="1" applyFont="1" applyFill="1" applyBorder="1" applyAlignment="1">
      <alignment horizontal="center" vertical="center"/>
    </xf>
    <xf numFmtId="165" fontId="6" fillId="3" borderId="5" xfId="0" applyNumberFormat="1" applyFont="1" applyFill="1" applyBorder="1" applyAlignment="1">
      <alignment horizontal="center" vertical="center"/>
    </xf>
    <xf numFmtId="3" fontId="7" fillId="2" borderId="7" xfId="0" applyNumberFormat="1" applyFont="1" applyFill="1" applyBorder="1" applyAlignment="1">
      <alignment horizontal="center" vertical="center"/>
    </xf>
    <xf numFmtId="165" fontId="7" fillId="2" borderId="7" xfId="0" applyNumberFormat="1" applyFont="1" applyFill="1" applyBorder="1" applyAlignment="1">
      <alignment horizontal="center" vertical="center"/>
    </xf>
    <xf numFmtId="3" fontId="6" fillId="3" borderId="10" xfId="0" applyNumberFormat="1" applyFont="1" applyFill="1" applyBorder="1" applyAlignment="1">
      <alignment horizontal="center" vertical="center"/>
    </xf>
    <xf numFmtId="165" fontId="6" fillId="3" borderId="10" xfId="0" applyNumberFormat="1" applyFont="1" applyFill="1" applyBorder="1" applyAlignment="1">
      <alignment horizontal="center" vertical="center"/>
    </xf>
    <xf numFmtId="3" fontId="6" fillId="3" borderId="13" xfId="0" applyNumberFormat="1" applyFont="1" applyFill="1" applyBorder="1" applyAlignment="1">
      <alignment horizontal="center" vertical="center"/>
    </xf>
    <xf numFmtId="165" fontId="6" fillId="3" borderId="13" xfId="0" applyNumberFormat="1" applyFont="1" applyFill="1" applyBorder="1" applyAlignment="1">
      <alignment horizontal="center" vertical="center"/>
    </xf>
    <xf numFmtId="0" fontId="8" fillId="2" borderId="2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vertical="center" wrapText="1"/>
    </xf>
    <xf numFmtId="0" fontId="7" fillId="2" borderId="1" xfId="0" applyFont="1" applyFill="1" applyBorder="1" applyAlignment="1">
      <alignment vertical="center" wrapText="1"/>
    </xf>
    <xf numFmtId="0" fontId="7" fillId="2" borderId="8" xfId="0" applyFont="1" applyFill="1" applyBorder="1" applyAlignment="1">
      <alignment horizontal="right" vertical="center" wrapText="1"/>
    </xf>
    <xf numFmtId="0" fontId="7" fillId="2" borderId="3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vertical="center" wrapText="1"/>
    </xf>
    <xf numFmtId="0" fontId="7" fillId="0" borderId="2" xfId="0" applyFont="1" applyFill="1" applyBorder="1" applyAlignment="1">
      <alignment vertical="center" wrapText="1"/>
    </xf>
    <xf numFmtId="0" fontId="6" fillId="3" borderId="9" xfId="0" applyFont="1" applyFill="1" applyBorder="1" applyAlignment="1">
      <alignment vertical="center" wrapText="1"/>
    </xf>
    <xf numFmtId="0" fontId="6" fillId="3" borderId="12" xfId="0" applyFont="1" applyFill="1" applyBorder="1" applyAlignment="1">
      <alignment vertical="center" wrapText="1"/>
    </xf>
    <xf numFmtId="0" fontId="5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left" vertical="center" wrapText="1"/>
    </xf>
    <xf numFmtId="3" fontId="7" fillId="0" borderId="1" xfId="0" applyNumberFormat="1" applyFont="1" applyFill="1" applyBorder="1" applyAlignment="1">
      <alignment horizontal="center" vertical="center"/>
    </xf>
    <xf numFmtId="3" fontId="11" fillId="4" borderId="1" xfId="0" applyNumberFormat="1" applyFont="1" applyFill="1" applyBorder="1" applyAlignment="1">
      <alignment horizontal="center" vertical="center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0"/>
  <sheetViews>
    <sheetView tabSelected="1" zoomScale="80" zoomScaleNormal="80" workbookViewId="0">
      <pane ySplit="3" topLeftCell="A4" activePane="bottomLeft" state="frozen"/>
      <selection pane="bottomLeft" activeCell="E189" sqref="E189"/>
    </sheetView>
  </sheetViews>
  <sheetFormatPr defaultRowHeight="12.75" x14ac:dyDescent="0.2"/>
  <cols>
    <col min="1" max="1" width="54.85546875" style="8" customWidth="1"/>
    <col min="2" max="2" width="14.5703125" style="11" customWidth="1"/>
    <col min="3" max="3" width="14.28515625" style="5" customWidth="1"/>
    <col min="4" max="4" width="15.42578125" style="5" customWidth="1"/>
    <col min="5" max="5" width="14.28515625" style="5" customWidth="1"/>
    <col min="6" max="6" width="15.85546875" style="5" customWidth="1"/>
    <col min="7" max="7" width="16" style="5" customWidth="1"/>
    <col min="8" max="8" width="12.28515625" style="5" customWidth="1"/>
    <col min="9" max="9" width="13.140625" style="5" customWidth="1"/>
    <col min="10" max="10" width="9.140625" style="5"/>
    <col min="11" max="11" width="20.85546875" style="5" customWidth="1"/>
    <col min="12" max="16384" width="9.140625" style="5"/>
  </cols>
  <sheetData>
    <row r="1" spans="1:11" ht="41.25" customHeight="1" x14ac:dyDescent="0.2">
      <c r="A1" s="79" t="s">
        <v>171</v>
      </c>
      <c r="B1" s="79"/>
      <c r="C1" s="79"/>
      <c r="D1" s="79"/>
      <c r="E1" s="79"/>
      <c r="F1" s="79"/>
      <c r="G1" s="79"/>
      <c r="H1" s="79"/>
      <c r="I1" s="79"/>
    </row>
    <row r="2" spans="1:11" ht="27" customHeight="1" x14ac:dyDescent="0.25">
      <c r="A2" s="6"/>
      <c r="B2" s="10"/>
      <c r="C2" s="1"/>
      <c r="D2" s="1"/>
      <c r="E2" s="1"/>
      <c r="F2" s="1"/>
      <c r="G2" s="1"/>
      <c r="H2" s="1"/>
      <c r="I2" s="7" t="s">
        <v>2</v>
      </c>
    </row>
    <row r="3" spans="1:11" ht="99" customHeight="1" x14ac:dyDescent="0.2">
      <c r="A3" s="2" t="s">
        <v>0</v>
      </c>
      <c r="B3" s="32" t="s">
        <v>168</v>
      </c>
      <c r="C3" s="2" t="s">
        <v>3</v>
      </c>
      <c r="D3" s="2" t="s">
        <v>169</v>
      </c>
      <c r="E3" s="2" t="s">
        <v>4</v>
      </c>
      <c r="F3" s="2" t="s">
        <v>170</v>
      </c>
      <c r="G3" s="2" t="s">
        <v>4</v>
      </c>
      <c r="H3" s="2" t="s">
        <v>1</v>
      </c>
      <c r="I3" s="2" t="s">
        <v>5</v>
      </c>
      <c r="J3" s="12"/>
      <c r="K3" s="13"/>
    </row>
    <row r="4" spans="1:11" ht="15.75" thickBot="1" x14ac:dyDescent="0.3">
      <c r="A4" s="14">
        <v>1</v>
      </c>
      <c r="B4" s="15">
        <v>2</v>
      </c>
      <c r="C4" s="16">
        <v>3</v>
      </c>
      <c r="D4" s="16">
        <v>4</v>
      </c>
      <c r="E4" s="16">
        <v>5</v>
      </c>
      <c r="F4" s="16">
        <v>6</v>
      </c>
      <c r="G4" s="16">
        <v>7</v>
      </c>
      <c r="H4" s="16">
        <v>8</v>
      </c>
      <c r="I4" s="16">
        <v>9</v>
      </c>
    </row>
    <row r="5" spans="1:11" ht="43.5" thickBot="1" x14ac:dyDescent="0.25">
      <c r="A5" s="30" t="s">
        <v>6</v>
      </c>
      <c r="B5" s="27">
        <f>SUM(B6+B9+B16+B20+B23)</f>
        <v>576036.4</v>
      </c>
      <c r="C5" s="28">
        <f>SUM(B5/$B$182)</f>
        <v>0.62174893615873039</v>
      </c>
      <c r="D5" s="61">
        <f>SUM(D6+D9+D16+D20+D23)</f>
        <v>696342.4</v>
      </c>
      <c r="E5" s="28">
        <f>D5/$D$182</f>
        <v>0.49586937406965176</v>
      </c>
      <c r="F5" s="61">
        <f>SUM(F6+F9+F16+F20+F23)</f>
        <v>694951.4</v>
      </c>
      <c r="G5" s="28">
        <f>F5/$F$182</f>
        <v>0.50040940672452994</v>
      </c>
      <c r="H5" s="27">
        <f>F5/B5*100-100</f>
        <v>20.643660713107707</v>
      </c>
      <c r="I5" s="29">
        <f>F5/D5*100</f>
        <v>99.800241949937273</v>
      </c>
    </row>
    <row r="6" spans="1:11" ht="32.25" customHeight="1" x14ac:dyDescent="0.2">
      <c r="A6" s="38" t="s">
        <v>7</v>
      </c>
      <c r="B6" s="57">
        <f>B7+B8</f>
        <v>141944.79999999999</v>
      </c>
      <c r="C6" s="18">
        <f>SUM(B6/$B$182)</f>
        <v>0.15320911732880726</v>
      </c>
      <c r="D6" s="57">
        <f>D7</f>
        <v>150171.6</v>
      </c>
      <c r="E6" s="58">
        <f>D6/$D$182</f>
        <v>0.10693804842996509</v>
      </c>
      <c r="F6" s="57">
        <f>F7</f>
        <v>150122.20000000001</v>
      </c>
      <c r="G6" s="18">
        <f>F6/$F$182</f>
        <v>0.10809757493571669</v>
      </c>
      <c r="H6" s="17">
        <f t="shared" ref="H6:H9" si="0">F6/B6*100-100</f>
        <v>5.7609718707554123</v>
      </c>
      <c r="I6" s="19">
        <f t="shared" ref="I6:I81" si="1">F6/D6*100</f>
        <v>99.967104299348222</v>
      </c>
    </row>
    <row r="7" spans="1:11" ht="45" x14ac:dyDescent="0.2">
      <c r="A7" s="35" t="s">
        <v>9</v>
      </c>
      <c r="B7" s="55">
        <v>141944.79999999999</v>
      </c>
      <c r="C7" s="4">
        <f>SUM(B7/$B$182)</f>
        <v>0.15320911732880726</v>
      </c>
      <c r="D7" s="55">
        <v>150171.6</v>
      </c>
      <c r="E7" s="56">
        <f>D7/$D$182</f>
        <v>0.10693804842996509</v>
      </c>
      <c r="F7" s="55">
        <v>150122.20000000001</v>
      </c>
      <c r="G7" s="4">
        <f>F7/$F$182</f>
        <v>0.10809757493571669</v>
      </c>
      <c r="H7" s="3">
        <f t="shared" si="0"/>
        <v>5.7609718707554123</v>
      </c>
      <c r="I7" s="9">
        <f t="shared" si="1"/>
        <v>99.967104299348222</v>
      </c>
    </row>
    <row r="8" spans="1:11" ht="30" hidden="1" x14ac:dyDescent="0.2">
      <c r="A8" s="36" t="s">
        <v>10</v>
      </c>
      <c r="B8" s="55">
        <v>0</v>
      </c>
      <c r="C8" s="4">
        <f>SUM(B8/$B$182)</f>
        <v>0</v>
      </c>
      <c r="D8" s="53">
        <v>0</v>
      </c>
      <c r="E8" s="56">
        <f>D8/$D$182</f>
        <v>0</v>
      </c>
      <c r="F8" s="53">
        <v>0</v>
      </c>
      <c r="G8" s="4">
        <f>F8/$F$182</f>
        <v>0</v>
      </c>
      <c r="H8" s="3" t="s">
        <v>76</v>
      </c>
      <c r="I8" s="9" t="s">
        <v>85</v>
      </c>
    </row>
    <row r="9" spans="1:11" ht="30" x14ac:dyDescent="0.2">
      <c r="A9" s="34" t="s">
        <v>8</v>
      </c>
      <c r="B9" s="55">
        <f>B10+B12+B13+B15+B11</f>
        <v>379002.7</v>
      </c>
      <c r="C9" s="4">
        <f>SUM(B9/$B$182)</f>
        <v>0.40907922750417586</v>
      </c>
      <c r="D9" s="55">
        <f>SUM(D10:D15)</f>
        <v>479965.79999999993</v>
      </c>
      <c r="E9" s="56">
        <f>D9/$D$182</f>
        <v>0.34178636949414487</v>
      </c>
      <c r="F9" s="55">
        <f>SUM(F10:F15)</f>
        <v>478844.29999999993</v>
      </c>
      <c r="G9" s="4">
        <f>F9/$F$182</f>
        <v>0.34479848817690384</v>
      </c>
      <c r="H9" s="3">
        <f t="shared" si="0"/>
        <v>26.343242409618696</v>
      </c>
      <c r="I9" s="9">
        <f t="shared" si="1"/>
        <v>99.76633751821484</v>
      </c>
    </row>
    <row r="10" spans="1:11" ht="45" x14ac:dyDescent="0.2">
      <c r="A10" s="35" t="s">
        <v>11</v>
      </c>
      <c r="B10" s="55">
        <v>377415.1</v>
      </c>
      <c r="C10" s="4">
        <f>SUM(B10/$B$182)</f>
        <v>0.40736564028808048</v>
      </c>
      <c r="D10" s="55">
        <v>380167.8</v>
      </c>
      <c r="E10" s="56">
        <f>D10/$D$182</f>
        <v>0.27071964744274735</v>
      </c>
      <c r="F10" s="55">
        <v>379214.3</v>
      </c>
      <c r="G10" s="4">
        <f>F10/$F$182</f>
        <v>0.27305852306284711</v>
      </c>
      <c r="H10" s="3">
        <f t="shared" ref="H10:H81" si="2">F10/B10*100-100</f>
        <v>0.47671648537644273</v>
      </c>
      <c r="I10" s="9">
        <f t="shared" si="1"/>
        <v>99.749189699916712</v>
      </c>
    </row>
    <row r="11" spans="1:11" ht="30" x14ac:dyDescent="0.2">
      <c r="A11" s="35" t="s">
        <v>161</v>
      </c>
      <c r="B11" s="55">
        <v>16.2</v>
      </c>
      <c r="C11" s="4">
        <f>SUM(B11/$B$182)</f>
        <v>1.7485583837707881E-5</v>
      </c>
      <c r="D11" s="55">
        <v>48.6</v>
      </c>
      <c r="E11" s="56">
        <f>D11/$D$182</f>
        <v>3.4608335755204731E-5</v>
      </c>
      <c r="F11" s="55">
        <v>48.6</v>
      </c>
      <c r="G11" s="4">
        <f>F11/$F$182</f>
        <v>3.4995104933686231E-5</v>
      </c>
      <c r="H11" s="3">
        <f t="shared" si="2"/>
        <v>200</v>
      </c>
      <c r="I11" s="9">
        <f t="shared" si="1"/>
        <v>100</v>
      </c>
    </row>
    <row r="12" spans="1:11" ht="72.75" customHeight="1" x14ac:dyDescent="0.2">
      <c r="A12" s="35" t="s">
        <v>109</v>
      </c>
      <c r="B12" s="55">
        <v>157</v>
      </c>
      <c r="C12" s="4">
        <f>SUM(B12/$B$182)</f>
        <v>1.694590532419838E-4</v>
      </c>
      <c r="D12" s="55">
        <v>0</v>
      </c>
      <c r="E12" s="56">
        <f>D12/$D$182</f>
        <v>0</v>
      </c>
      <c r="F12" s="55">
        <v>0</v>
      </c>
      <c r="G12" s="4">
        <f>F12/$F$182</f>
        <v>0</v>
      </c>
      <c r="H12" s="3" t="s">
        <v>76</v>
      </c>
      <c r="I12" s="9" t="s">
        <v>76</v>
      </c>
    </row>
    <row r="13" spans="1:11" ht="72.75" customHeight="1" x14ac:dyDescent="0.2">
      <c r="A13" s="35" t="s">
        <v>104</v>
      </c>
      <c r="B13" s="55">
        <v>1414.4</v>
      </c>
      <c r="C13" s="4">
        <f>SUM(B13/$B$182)</f>
        <v>1.5266425790156808E-3</v>
      </c>
      <c r="D13" s="55">
        <v>0</v>
      </c>
      <c r="E13" s="56">
        <f>D13/$D$182</f>
        <v>0</v>
      </c>
      <c r="F13" s="55">
        <v>0</v>
      </c>
      <c r="G13" s="4">
        <f>F13/$F$182</f>
        <v>0</v>
      </c>
      <c r="H13" s="3" t="s">
        <v>76</v>
      </c>
      <c r="I13" s="9" t="e">
        <f t="shared" si="1"/>
        <v>#DIV/0!</v>
      </c>
    </row>
    <row r="14" spans="1:11" ht="59.25" customHeight="1" x14ac:dyDescent="0.2">
      <c r="A14" s="35" t="s">
        <v>147</v>
      </c>
      <c r="B14" s="55">
        <v>0</v>
      </c>
      <c r="C14" s="4">
        <f>SUM(B14/$B$182)</f>
        <v>0</v>
      </c>
      <c r="D14" s="55">
        <v>72974.3</v>
      </c>
      <c r="E14" s="56">
        <f>D14/$D$182</f>
        <v>5.1965413084383474E-2</v>
      </c>
      <c r="F14" s="55">
        <v>72974.3</v>
      </c>
      <c r="G14" s="4">
        <f>F14/$F$182</f>
        <v>5.2546158147372408E-2</v>
      </c>
      <c r="H14" s="3" t="e">
        <f t="shared" si="2"/>
        <v>#DIV/0!</v>
      </c>
      <c r="I14" s="9">
        <f t="shared" si="1"/>
        <v>100</v>
      </c>
    </row>
    <row r="15" spans="1:11" ht="62.25" customHeight="1" x14ac:dyDescent="0.2">
      <c r="A15" s="35" t="s">
        <v>148</v>
      </c>
      <c r="B15" s="55">
        <v>0</v>
      </c>
      <c r="C15" s="4">
        <f>SUM(B15/$B$182)</f>
        <v>0</v>
      </c>
      <c r="D15" s="55">
        <v>26775.1</v>
      </c>
      <c r="E15" s="56">
        <f>D15/$D$182</f>
        <v>1.9066700631258891E-2</v>
      </c>
      <c r="F15" s="55">
        <v>26607.1</v>
      </c>
      <c r="G15" s="4">
        <f>F15/$F$182</f>
        <v>1.9158811861750676E-2</v>
      </c>
      <c r="H15" s="3" t="e">
        <f t="shared" si="2"/>
        <v>#DIV/0!</v>
      </c>
      <c r="I15" s="9">
        <f t="shared" si="1"/>
        <v>99.372551363020122</v>
      </c>
    </row>
    <row r="16" spans="1:11" ht="30" x14ac:dyDescent="0.2">
      <c r="A16" s="34" t="s">
        <v>12</v>
      </c>
      <c r="B16" s="55">
        <f>SUM(B17:B18)</f>
        <v>21226.1</v>
      </c>
      <c r="C16" s="4">
        <f>SUM(B16/$B$182)</f>
        <v>2.2910540191208102E-2</v>
      </c>
      <c r="D16" s="55">
        <f>SUM(D17:D19)</f>
        <v>26194.799999999999</v>
      </c>
      <c r="E16" s="56">
        <f>D16/$D$182</f>
        <v>1.8653465708650965E-2</v>
      </c>
      <c r="F16" s="55">
        <f>SUM(F17:F19)</f>
        <v>26171.9</v>
      </c>
      <c r="G16" s="4">
        <f>F16/$F$182</f>
        <v>1.8845440057900054E-2</v>
      </c>
      <c r="H16" s="3">
        <f t="shared" si="2"/>
        <v>23.30055921719017</v>
      </c>
      <c r="I16" s="9">
        <f t="shared" si="1"/>
        <v>99.912578068929719</v>
      </c>
    </row>
    <row r="17" spans="1:9" ht="32.25" customHeight="1" x14ac:dyDescent="0.2">
      <c r="A17" s="35" t="s">
        <v>13</v>
      </c>
      <c r="B17" s="55">
        <v>21226.1</v>
      </c>
      <c r="C17" s="4">
        <f>SUM(B17/$B$182)</f>
        <v>2.2910540191208102E-2</v>
      </c>
      <c r="D17" s="55">
        <v>26194.799999999999</v>
      </c>
      <c r="E17" s="56">
        <f>D17/$D$182</f>
        <v>1.8653465708650965E-2</v>
      </c>
      <c r="F17" s="55">
        <v>26171.9</v>
      </c>
      <c r="G17" s="4">
        <f>F17/$F$182</f>
        <v>1.8845440057900054E-2</v>
      </c>
      <c r="H17" s="3">
        <f t="shared" si="2"/>
        <v>23.30055921719017</v>
      </c>
      <c r="I17" s="9">
        <f t="shared" si="1"/>
        <v>99.912578068929719</v>
      </c>
    </row>
    <row r="18" spans="1:9" ht="37.5" hidden="1" customHeight="1" x14ac:dyDescent="0.2">
      <c r="A18" s="33" t="s">
        <v>14</v>
      </c>
      <c r="B18" s="53">
        <v>0</v>
      </c>
      <c r="C18" s="4">
        <f>SUM(B18/$B$182)</f>
        <v>0</v>
      </c>
      <c r="D18" s="53">
        <v>0</v>
      </c>
      <c r="E18" s="4">
        <f>D18/$D$182</f>
        <v>0</v>
      </c>
      <c r="F18" s="53">
        <v>0</v>
      </c>
      <c r="G18" s="4">
        <f>F18/$F$182</f>
        <v>0</v>
      </c>
      <c r="H18" s="3" t="s">
        <v>76</v>
      </c>
      <c r="I18" s="9" t="s">
        <v>85</v>
      </c>
    </row>
    <row r="19" spans="1:9" ht="33.75" customHeight="1" x14ac:dyDescent="0.2">
      <c r="A19" s="35" t="s">
        <v>14</v>
      </c>
      <c r="B19" s="55">
        <v>0</v>
      </c>
      <c r="C19" s="4">
        <f>SUM(B19/$B$182)</f>
        <v>0</v>
      </c>
      <c r="D19" s="55">
        <v>0</v>
      </c>
      <c r="E19" s="56">
        <f>D19/$D$182</f>
        <v>0</v>
      </c>
      <c r="F19" s="55">
        <v>0</v>
      </c>
      <c r="G19" s="56">
        <f>F19/$F$182</f>
        <v>0</v>
      </c>
      <c r="H19" s="3"/>
      <c r="I19" s="9"/>
    </row>
    <row r="20" spans="1:9" ht="15.75" customHeight="1" x14ac:dyDescent="0.2">
      <c r="A20" s="34" t="s">
        <v>15</v>
      </c>
      <c r="B20" s="55">
        <f>SUM(B21:B22)</f>
        <v>184.5</v>
      </c>
      <c r="C20" s="4">
        <f>SUM(B20/$B$182)</f>
        <v>1.9914137148500642E-4</v>
      </c>
      <c r="D20" s="55">
        <f>SUM(D21:D22)</f>
        <v>136.4</v>
      </c>
      <c r="E20" s="56">
        <f>D20/$D$182</f>
        <v>9.7131213930245388E-5</v>
      </c>
      <c r="F20" s="55">
        <f>SUM(F21:F22)</f>
        <v>136</v>
      </c>
      <c r="G20" s="4">
        <f>F20/$F$182</f>
        <v>9.7928688703319486E-5</v>
      </c>
      <c r="H20" s="3" t="s">
        <v>85</v>
      </c>
      <c r="I20" s="9">
        <f t="shared" si="1"/>
        <v>99.706744868035187</v>
      </c>
    </row>
    <row r="21" spans="1:9" ht="30" customHeight="1" x14ac:dyDescent="0.2">
      <c r="A21" s="35" t="s">
        <v>16</v>
      </c>
      <c r="B21" s="55">
        <v>184.5</v>
      </c>
      <c r="C21" s="4">
        <f>SUM(B21/$B$182)</f>
        <v>1.9914137148500642E-4</v>
      </c>
      <c r="D21" s="55">
        <v>136.4</v>
      </c>
      <c r="E21" s="56">
        <f>D21/$D$182</f>
        <v>9.7131213930245388E-5</v>
      </c>
      <c r="F21" s="55">
        <v>136</v>
      </c>
      <c r="G21" s="4">
        <f>F21/$F$182</f>
        <v>9.7928688703319486E-5</v>
      </c>
      <c r="H21" s="3" t="s">
        <v>85</v>
      </c>
      <c r="I21" s="9">
        <f t="shared" si="1"/>
        <v>99.706744868035187</v>
      </c>
    </row>
    <row r="22" spans="1:9" ht="51" hidden="1" customHeight="1" x14ac:dyDescent="0.2">
      <c r="A22" s="36" t="s">
        <v>17</v>
      </c>
      <c r="B22" s="53">
        <v>0</v>
      </c>
      <c r="C22" s="4">
        <f>SUM(B22/$B$182)</f>
        <v>0</v>
      </c>
      <c r="D22" s="53">
        <v>0</v>
      </c>
      <c r="E22" s="4">
        <f>D22/$D$182</f>
        <v>0</v>
      </c>
      <c r="F22" s="53">
        <v>0</v>
      </c>
      <c r="G22" s="4">
        <f>F22/$F$182</f>
        <v>0</v>
      </c>
      <c r="H22" s="3" t="s">
        <v>85</v>
      </c>
      <c r="I22" s="9" t="s">
        <v>85</v>
      </c>
    </row>
    <row r="23" spans="1:9" ht="35.25" customHeight="1" thickBot="1" x14ac:dyDescent="0.25">
      <c r="A23" s="37" t="s">
        <v>54</v>
      </c>
      <c r="B23" s="59">
        <v>33678.300000000003</v>
      </c>
      <c r="C23" s="21">
        <f>SUM(B23/$B$182)</f>
        <v>3.6350909763054162E-2</v>
      </c>
      <c r="D23" s="59">
        <v>39873.800000000003</v>
      </c>
      <c r="E23" s="60">
        <f>D23/$D$182</f>
        <v>2.8394359222960547E-2</v>
      </c>
      <c r="F23" s="59">
        <v>39677</v>
      </c>
      <c r="G23" s="21">
        <f>F23/$F$182</f>
        <v>2.8569974865305936E-2</v>
      </c>
      <c r="H23" s="20">
        <f t="shared" si="2"/>
        <v>17.811766033321149</v>
      </c>
      <c r="I23" s="22">
        <f t="shared" si="1"/>
        <v>99.506442827119557</v>
      </c>
    </row>
    <row r="24" spans="1:9" ht="45" customHeight="1" thickBot="1" x14ac:dyDescent="0.25">
      <c r="A24" s="30" t="s">
        <v>18</v>
      </c>
      <c r="B24" s="61">
        <f>SUM(B25+B30+B35+B40+B38)</f>
        <v>115307.7</v>
      </c>
      <c r="C24" s="28">
        <f>SUM(B24/$B$182)</f>
        <v>0.12445817626439933</v>
      </c>
      <c r="D24" s="61">
        <f>SUM(D25+D30+D35+D40+D38)</f>
        <v>151881.9</v>
      </c>
      <c r="E24" s="62">
        <f>D24/$D$182</f>
        <v>0.10815596276416521</v>
      </c>
      <c r="F24" s="61">
        <f>SUM(F25+F30+F35+F40+F38)</f>
        <v>151166</v>
      </c>
      <c r="G24" s="28">
        <f>F24/$F$182</f>
        <v>0.10884917762151466</v>
      </c>
      <c r="H24" s="27">
        <f t="shared" si="2"/>
        <v>31.097923208944422</v>
      </c>
      <c r="I24" s="29">
        <f t="shared" si="1"/>
        <v>99.528646928962573</v>
      </c>
    </row>
    <row r="25" spans="1:9" ht="45" x14ac:dyDescent="0.2">
      <c r="A25" s="38" t="s">
        <v>19</v>
      </c>
      <c r="B25" s="57">
        <f>SUM(B26:B29)</f>
        <v>69179.8</v>
      </c>
      <c r="C25" s="18">
        <f>SUM(B25/$B$182)</f>
        <v>7.4669703257769365E-2</v>
      </c>
      <c r="D25" s="57">
        <f>SUM(D26:D29)</f>
        <v>99515.4</v>
      </c>
      <c r="E25" s="58">
        <f>D25/$D$182</f>
        <v>7.086548098793212E-2</v>
      </c>
      <c r="F25" s="57">
        <f>SUM(F26:F29)</f>
        <v>98822</v>
      </c>
      <c r="G25" s="18">
        <f>F25/$F$182</f>
        <v>7.115815349293704E-2</v>
      </c>
      <c r="H25" s="17">
        <f t="shared" si="2"/>
        <v>42.8480568027083</v>
      </c>
      <c r="I25" s="19">
        <f t="shared" si="1"/>
        <v>99.30322342069671</v>
      </c>
    </row>
    <row r="26" spans="1:9" ht="30" x14ac:dyDescent="0.2">
      <c r="A26" s="35" t="s">
        <v>20</v>
      </c>
      <c r="B26" s="55">
        <v>8078.8</v>
      </c>
      <c r="C26" s="4">
        <f>SUM(B26/$B$182)</f>
        <v>8.7199095498811385E-3</v>
      </c>
      <c r="D26" s="55">
        <v>9827.7000000000007</v>
      </c>
      <c r="E26" s="56">
        <f>D26/$D$182</f>
        <v>6.9983609321280981E-3</v>
      </c>
      <c r="F26" s="55">
        <v>9827.7000000000007</v>
      </c>
      <c r="G26" s="4">
        <f>F26/$F$182</f>
        <v>7.0765718674236245E-3</v>
      </c>
      <c r="H26" s="3">
        <f t="shared" si="2"/>
        <v>21.648017032232516</v>
      </c>
      <c r="I26" s="9">
        <f t="shared" si="1"/>
        <v>100</v>
      </c>
    </row>
    <row r="27" spans="1:9" ht="15" x14ac:dyDescent="0.2">
      <c r="A27" s="35" t="s">
        <v>21</v>
      </c>
      <c r="B27" s="55">
        <v>23678.7</v>
      </c>
      <c r="C27" s="4">
        <f>SUM(B27/$B$182)</f>
        <v>2.5557771235674917E-2</v>
      </c>
      <c r="D27" s="55">
        <v>26369.8</v>
      </c>
      <c r="E27" s="56">
        <f>D27/$D$182</f>
        <v>1.877808420159666E-2</v>
      </c>
      <c r="F27" s="55">
        <v>26369.599999999999</v>
      </c>
      <c r="G27" s="4">
        <f>F27/$F$182</f>
        <v>1.8987796688463628E-2</v>
      </c>
      <c r="H27" s="3">
        <f t="shared" si="2"/>
        <v>11.364221853395648</v>
      </c>
      <c r="I27" s="9">
        <f t="shared" si="1"/>
        <v>99.999241556629173</v>
      </c>
    </row>
    <row r="28" spans="1:9" ht="30.75" customHeight="1" x14ac:dyDescent="0.2">
      <c r="A28" s="35" t="s">
        <v>22</v>
      </c>
      <c r="B28" s="55">
        <v>37422.300000000003</v>
      </c>
      <c r="C28" s="4">
        <f>SUM(B28/$B$182)</f>
        <v>4.0392022472213317E-2</v>
      </c>
      <c r="D28" s="55">
        <v>63317.9</v>
      </c>
      <c r="E28" s="56">
        <f>D28/$D$182</f>
        <v>4.5089035854207357E-2</v>
      </c>
      <c r="F28" s="55">
        <v>62624.7</v>
      </c>
      <c r="G28" s="4">
        <f>F28/$F$182</f>
        <v>4.509378493704979E-2</v>
      </c>
      <c r="H28" s="3">
        <f t="shared" si="2"/>
        <v>67.345940789315449</v>
      </c>
      <c r="I28" s="9">
        <f t="shared" si="1"/>
        <v>98.905206900418364</v>
      </c>
    </row>
    <row r="29" spans="1:9" ht="44.25" hidden="1" customHeight="1" x14ac:dyDescent="0.2">
      <c r="A29" s="71" t="s">
        <v>77</v>
      </c>
      <c r="B29" s="53">
        <v>0</v>
      </c>
      <c r="C29" s="4">
        <f>SUM(B29/$B$182)</f>
        <v>0</v>
      </c>
      <c r="D29" s="55">
        <v>0</v>
      </c>
      <c r="E29" s="56">
        <f>D29/$D$182</f>
        <v>0</v>
      </c>
      <c r="F29" s="55">
        <v>0</v>
      </c>
      <c r="G29" s="4">
        <f>F29/$F$182</f>
        <v>0</v>
      </c>
      <c r="H29" s="3" t="s">
        <v>85</v>
      </c>
      <c r="I29" s="9" t="e">
        <f t="shared" si="1"/>
        <v>#DIV/0!</v>
      </c>
    </row>
    <row r="30" spans="1:9" ht="45" x14ac:dyDescent="0.2">
      <c r="A30" s="34" t="s">
        <v>23</v>
      </c>
      <c r="B30" s="55">
        <f>SUM(B31+B32+B33)</f>
        <v>27722</v>
      </c>
      <c r="C30" s="4">
        <f>SUM(B30/$B$182)</f>
        <v>2.9921935503020858E-2</v>
      </c>
      <c r="D30" s="55">
        <f>SUM(D31:D34)</f>
        <v>20984.2</v>
      </c>
      <c r="E30" s="56">
        <f>D30/$D$182</f>
        <v>1.4942967883834715E-2</v>
      </c>
      <c r="F30" s="55">
        <f>SUM(F31:F34)</f>
        <v>20984.2</v>
      </c>
      <c r="G30" s="4">
        <f>F30/$F$182</f>
        <v>1.5109964628589682E-2</v>
      </c>
      <c r="H30" s="3">
        <f t="shared" si="2"/>
        <v>-24.304884207488627</v>
      </c>
      <c r="I30" s="9">
        <f t="shared" si="1"/>
        <v>100</v>
      </c>
    </row>
    <row r="31" spans="1:9" ht="80.25" customHeight="1" x14ac:dyDescent="0.2">
      <c r="A31" s="35" t="s">
        <v>24</v>
      </c>
      <c r="B31" s="55">
        <v>18896.400000000001</v>
      </c>
      <c r="C31" s="4">
        <f>SUM(B31/$B$182)</f>
        <v>2.0395962125361929E-2</v>
      </c>
      <c r="D31" s="55">
        <v>20984.2</v>
      </c>
      <c r="E31" s="56">
        <f>D31/$D$182</f>
        <v>1.4942967883834715E-2</v>
      </c>
      <c r="F31" s="55">
        <v>20984.2</v>
      </c>
      <c r="G31" s="4">
        <f>F31/$F$182</f>
        <v>1.5109964628589682E-2</v>
      </c>
      <c r="H31" s="3">
        <f t="shared" si="2"/>
        <v>11.048665354247362</v>
      </c>
      <c r="I31" s="9">
        <f t="shared" si="1"/>
        <v>100</v>
      </c>
    </row>
    <row r="32" spans="1:9" ht="50.25" customHeight="1" x14ac:dyDescent="0.2">
      <c r="A32" s="35" t="s">
        <v>105</v>
      </c>
      <c r="B32" s="55">
        <v>0</v>
      </c>
      <c r="C32" s="4">
        <f>SUM(B32/$B$182)</f>
        <v>0</v>
      </c>
      <c r="D32" s="55">
        <v>0</v>
      </c>
      <c r="E32" s="56">
        <f>D32/$D$182</f>
        <v>0</v>
      </c>
      <c r="F32" s="55">
        <v>0</v>
      </c>
      <c r="G32" s="4">
        <f>F32/$F$182</f>
        <v>0</v>
      </c>
      <c r="H32" s="3" t="s">
        <v>76</v>
      </c>
      <c r="I32" s="9" t="e">
        <f t="shared" si="1"/>
        <v>#DIV/0!</v>
      </c>
    </row>
    <row r="33" spans="1:9" ht="33" customHeight="1" x14ac:dyDescent="0.2">
      <c r="A33" s="35" t="s">
        <v>75</v>
      </c>
      <c r="B33" s="55">
        <v>8825.6</v>
      </c>
      <c r="C33" s="4">
        <f>SUM(B33/$B$182)</f>
        <v>9.525973377658932E-3</v>
      </c>
      <c r="D33" s="55">
        <v>0</v>
      </c>
      <c r="E33" s="56">
        <f>D33/$D$182</f>
        <v>0</v>
      </c>
      <c r="F33" s="55">
        <v>0</v>
      </c>
      <c r="G33" s="4">
        <f>F33/$F$182</f>
        <v>0</v>
      </c>
      <c r="H33" s="3" t="s">
        <v>85</v>
      </c>
      <c r="I33" s="9" t="s">
        <v>85</v>
      </c>
    </row>
    <row r="34" spans="1:9" ht="56.25" hidden="1" customHeight="1" x14ac:dyDescent="0.2">
      <c r="A34" s="36" t="s">
        <v>56</v>
      </c>
      <c r="B34" s="53">
        <v>0</v>
      </c>
      <c r="C34" s="4">
        <f>SUM(B34/$B$182)</f>
        <v>0</v>
      </c>
      <c r="D34" s="55">
        <v>0</v>
      </c>
      <c r="E34" s="56">
        <f>D34/$D$182</f>
        <v>0</v>
      </c>
      <c r="F34" s="55">
        <v>0</v>
      </c>
      <c r="G34" s="4">
        <f>F34/$F$182</f>
        <v>0</v>
      </c>
      <c r="H34" s="3" t="s">
        <v>85</v>
      </c>
      <c r="I34" s="9" t="s">
        <v>85</v>
      </c>
    </row>
    <row r="35" spans="1:9" ht="33.75" customHeight="1" x14ac:dyDescent="0.2">
      <c r="A35" s="34" t="s">
        <v>25</v>
      </c>
      <c r="B35" s="55">
        <f>SUM(B36:B37)</f>
        <v>6850.7</v>
      </c>
      <c r="C35" s="4">
        <f>SUM(B35/$B$182)</f>
        <v>7.394351184999098E-3</v>
      </c>
      <c r="D35" s="55">
        <f>SUM(D36:D37)</f>
        <v>18113.3</v>
      </c>
      <c r="E35" s="56">
        <f>D35/$D$182</f>
        <v>1.2898583704418721E-2</v>
      </c>
      <c r="F35" s="55">
        <f>SUM(F36:F37)</f>
        <v>18097.599999999999</v>
      </c>
      <c r="G35" s="56">
        <f>F35/$F$182</f>
        <v>1.3031428210861725E-2</v>
      </c>
      <c r="H35" s="3">
        <f t="shared" si="2"/>
        <v>164.1715445136993</v>
      </c>
      <c r="I35" s="9">
        <f t="shared" si="1"/>
        <v>99.913323359078689</v>
      </c>
    </row>
    <row r="36" spans="1:9" ht="33" customHeight="1" x14ac:dyDescent="0.2">
      <c r="A36" s="35" t="s">
        <v>26</v>
      </c>
      <c r="B36" s="55">
        <v>6850.7</v>
      </c>
      <c r="C36" s="4">
        <f>SUM(B36/$B$182)</f>
        <v>7.394351184999098E-3</v>
      </c>
      <c r="D36" s="55">
        <v>18113.3</v>
      </c>
      <c r="E36" s="56">
        <f>D36/$D$182</f>
        <v>1.2898583704418721E-2</v>
      </c>
      <c r="F36" s="55">
        <v>18097.599999999999</v>
      </c>
      <c r="G36" s="4">
        <f>F36/$F$182</f>
        <v>1.3031428210861725E-2</v>
      </c>
      <c r="H36" s="3">
        <f t="shared" si="2"/>
        <v>164.1715445136993</v>
      </c>
      <c r="I36" s="9">
        <f t="shared" si="1"/>
        <v>99.913323359078689</v>
      </c>
    </row>
    <row r="37" spans="1:9" ht="48.75" customHeight="1" x14ac:dyDescent="0.2">
      <c r="A37" s="35" t="s">
        <v>55</v>
      </c>
      <c r="B37" s="55">
        <v>0</v>
      </c>
      <c r="C37" s="4">
        <f>SUM(B37/$B$182)</f>
        <v>0</v>
      </c>
      <c r="D37" s="55">
        <v>0</v>
      </c>
      <c r="E37" s="56">
        <f>D37/$D$182</f>
        <v>0</v>
      </c>
      <c r="F37" s="55">
        <v>0</v>
      </c>
      <c r="G37" s="4">
        <f>F37/$F$182</f>
        <v>0</v>
      </c>
      <c r="H37" s="3" t="s">
        <v>85</v>
      </c>
      <c r="I37" s="9" t="e">
        <f t="shared" si="1"/>
        <v>#DIV/0!</v>
      </c>
    </row>
    <row r="38" spans="1:9" ht="61.5" customHeight="1" x14ac:dyDescent="0.2">
      <c r="A38" s="39" t="s">
        <v>110</v>
      </c>
      <c r="B38" s="55">
        <f>B39</f>
        <v>1191.8</v>
      </c>
      <c r="C38" s="4">
        <f>SUM(B38/$B$182)</f>
        <v>1.2863777048012501E-3</v>
      </c>
      <c r="D38" s="55">
        <f>D39</f>
        <v>0</v>
      </c>
      <c r="E38" s="56">
        <f>D38/$D$182</f>
        <v>0</v>
      </c>
      <c r="F38" s="55">
        <f>F39</f>
        <v>0</v>
      </c>
      <c r="G38" s="4">
        <f>F38/$F$182</f>
        <v>0</v>
      </c>
      <c r="H38" s="3">
        <f t="shared" si="2"/>
        <v>-100</v>
      </c>
      <c r="I38" s="9" t="e">
        <f t="shared" si="1"/>
        <v>#DIV/0!</v>
      </c>
    </row>
    <row r="39" spans="1:9" ht="35.25" customHeight="1" x14ac:dyDescent="0.2">
      <c r="A39" s="35" t="s">
        <v>111</v>
      </c>
      <c r="B39" s="55">
        <v>1191.8</v>
      </c>
      <c r="C39" s="4">
        <f>SUM(B39/$B$182)</f>
        <v>1.2863777048012501E-3</v>
      </c>
      <c r="D39" s="55">
        <v>0</v>
      </c>
      <c r="E39" s="56">
        <f>D39/$D$182</f>
        <v>0</v>
      </c>
      <c r="F39" s="55">
        <v>0</v>
      </c>
      <c r="G39" s="4">
        <f>F39/$F$182</f>
        <v>0</v>
      </c>
      <c r="H39" s="3">
        <f t="shared" si="2"/>
        <v>-100</v>
      </c>
      <c r="I39" s="9" t="e">
        <f t="shared" si="1"/>
        <v>#DIV/0!</v>
      </c>
    </row>
    <row r="40" spans="1:9" ht="31.5" customHeight="1" thickBot="1" x14ac:dyDescent="0.25">
      <c r="A40" s="37" t="s">
        <v>112</v>
      </c>
      <c r="B40" s="59">
        <v>10363.4</v>
      </c>
      <c r="C40" s="21">
        <f>SUM(B40/$B$182)</f>
        <v>1.1185808613808756E-2</v>
      </c>
      <c r="D40" s="59">
        <v>13269</v>
      </c>
      <c r="E40" s="60">
        <f>D40/$D$182</f>
        <v>9.4489301879796626E-3</v>
      </c>
      <c r="F40" s="59">
        <v>13262.2</v>
      </c>
      <c r="G40" s="21">
        <f>F40/$F$182</f>
        <v>9.549631289126205E-3</v>
      </c>
      <c r="H40" s="20">
        <f t="shared" si="2"/>
        <v>27.97151513981899</v>
      </c>
      <c r="I40" s="22">
        <f t="shared" si="1"/>
        <v>99.948752731931577</v>
      </c>
    </row>
    <row r="41" spans="1:9" ht="43.5" thickBot="1" x14ac:dyDescent="0.25">
      <c r="A41" s="30" t="s">
        <v>53</v>
      </c>
      <c r="B41" s="61">
        <f>B42</f>
        <v>499.9</v>
      </c>
      <c r="C41" s="28">
        <f>SUM(B41/$B$182)</f>
        <v>5.3957057780680063E-4</v>
      </c>
      <c r="D41" s="61">
        <f>D42</f>
        <v>375.7</v>
      </c>
      <c r="E41" s="62">
        <f>D41/$D$182</f>
        <v>2.6753810171256003E-4</v>
      </c>
      <c r="F41" s="61">
        <f>F42</f>
        <v>365.3</v>
      </c>
      <c r="G41" s="28">
        <f>F41/$F$182</f>
        <v>2.6303933811266624E-4</v>
      </c>
      <c r="H41" s="27" t="s">
        <v>76</v>
      </c>
      <c r="I41" s="29">
        <f t="shared" si="1"/>
        <v>97.231833910034609</v>
      </c>
    </row>
    <row r="42" spans="1:9" ht="45.75" customHeight="1" thickBot="1" x14ac:dyDescent="0.25">
      <c r="A42" s="41" t="s">
        <v>28</v>
      </c>
      <c r="B42" s="63">
        <v>499.9</v>
      </c>
      <c r="C42" s="24">
        <f>SUM(B42/$B$182)</f>
        <v>5.3957057780680063E-4</v>
      </c>
      <c r="D42" s="63">
        <v>375.7</v>
      </c>
      <c r="E42" s="64">
        <f>D42/$D$182</f>
        <v>2.6753810171256003E-4</v>
      </c>
      <c r="F42" s="63">
        <v>365.3</v>
      </c>
      <c r="G42" s="24">
        <f>F42/$F$182</f>
        <v>2.6303933811266624E-4</v>
      </c>
      <c r="H42" s="23" t="s">
        <v>76</v>
      </c>
      <c r="I42" s="25">
        <f t="shared" si="1"/>
        <v>97.231833910034609</v>
      </c>
    </row>
    <row r="43" spans="1:9" ht="33.75" customHeight="1" thickBot="1" x14ac:dyDescent="0.25">
      <c r="A43" s="30" t="s">
        <v>29</v>
      </c>
      <c r="B43" s="61">
        <f>SUM(B44+B48+B51+B53)</f>
        <v>21039.8</v>
      </c>
      <c r="C43" s="28">
        <f>SUM(B43/$B$182)</f>
        <v>2.2709455977074463E-2</v>
      </c>
      <c r="D43" s="61">
        <f>SUM(D44+D48+D51+D53+D56)</f>
        <v>22702.799999999999</v>
      </c>
      <c r="E43" s="62">
        <f>D43/$D$182</f>
        <v>1.6166792695128846E-2</v>
      </c>
      <c r="F43" s="61">
        <f>SUM(F44+F48+F51+F53+F56)</f>
        <v>22565.7</v>
      </c>
      <c r="G43" s="28">
        <f>F43/$F$182</f>
        <v>1.6248745666709533E-2</v>
      </c>
      <c r="H43" s="27">
        <f t="shared" si="2"/>
        <v>7.2524453654502423</v>
      </c>
      <c r="I43" s="29">
        <f t="shared" si="1"/>
        <v>99.396109730958301</v>
      </c>
    </row>
    <row r="44" spans="1:9" ht="30" x14ac:dyDescent="0.2">
      <c r="A44" s="38" t="s">
        <v>30</v>
      </c>
      <c r="B44" s="57">
        <f>SUM(B45:B47)</f>
        <v>17388.5</v>
      </c>
      <c r="C44" s="18">
        <f>SUM(B44/$B$182)</f>
        <v>1.8768399664319969E-2</v>
      </c>
      <c r="D44" s="57">
        <f>SUM(D45:D47)</f>
        <v>19060</v>
      </c>
      <c r="E44" s="58">
        <f>D44/$D$182</f>
        <v>1.3572734145971238E-2</v>
      </c>
      <c r="F44" s="57">
        <f>SUM(F45:F47)</f>
        <v>18923.2</v>
      </c>
      <c r="G44" s="18">
        <f>F44/$F$182</f>
        <v>1.3625912956401878E-2</v>
      </c>
      <c r="H44" s="17">
        <f t="shared" si="2"/>
        <v>8.8259481841447069</v>
      </c>
      <c r="I44" s="19">
        <f t="shared" si="1"/>
        <v>99.28226652675761</v>
      </c>
    </row>
    <row r="45" spans="1:9" ht="36" customHeight="1" x14ac:dyDescent="0.2">
      <c r="A45" s="35" t="s">
        <v>31</v>
      </c>
      <c r="B45" s="55">
        <v>9593.2000000000007</v>
      </c>
      <c r="C45" s="4">
        <f>SUM(B45/$B$182)</f>
        <v>1.0354487831598719E-2</v>
      </c>
      <c r="D45" s="55">
        <v>10244</v>
      </c>
      <c r="E45" s="56">
        <f>D45/$D$182</f>
        <v>7.2948105242040592E-3</v>
      </c>
      <c r="F45" s="55">
        <v>10148</v>
      </c>
      <c r="G45" s="4">
        <f>F45/$F$182</f>
        <v>7.3072083305976924E-3</v>
      </c>
      <c r="H45" s="3">
        <f t="shared" si="2"/>
        <v>5.7832631447274991</v>
      </c>
      <c r="I45" s="9">
        <f t="shared" si="1"/>
        <v>99.06286606794221</v>
      </c>
    </row>
    <row r="46" spans="1:9" ht="30.75" customHeight="1" x14ac:dyDescent="0.2">
      <c r="A46" s="35" t="s">
        <v>32</v>
      </c>
      <c r="B46" s="55">
        <v>6306.8</v>
      </c>
      <c r="C46" s="4">
        <f>SUM(B46/$B$182)</f>
        <v>6.8072888980034614E-3</v>
      </c>
      <c r="D46" s="55">
        <v>6958.9</v>
      </c>
      <c r="E46" s="56">
        <f>D46/$D$182</f>
        <v>4.955472174627453E-3</v>
      </c>
      <c r="F46" s="55">
        <v>6954.5</v>
      </c>
      <c r="G46" s="4">
        <f>F46/$F$182</f>
        <v>5.0076843057884953E-3</v>
      </c>
      <c r="H46" s="3">
        <f t="shared" si="2"/>
        <v>10.269867444662893</v>
      </c>
      <c r="I46" s="9">
        <f t="shared" si="1"/>
        <v>99.936771616203714</v>
      </c>
    </row>
    <row r="47" spans="1:9" ht="33" customHeight="1" x14ac:dyDescent="0.2">
      <c r="A47" s="35" t="s">
        <v>33</v>
      </c>
      <c r="B47" s="55">
        <v>1488.5</v>
      </c>
      <c r="C47" s="4">
        <f>SUM(B47/$B$182)</f>
        <v>1.6066229347177891E-3</v>
      </c>
      <c r="D47" s="55">
        <v>1857.1</v>
      </c>
      <c r="E47" s="56">
        <f>D47/$D$182</f>
        <v>1.3224514471397264E-3</v>
      </c>
      <c r="F47" s="55">
        <v>1820.7</v>
      </c>
      <c r="G47" s="4">
        <f>F47/$F$182</f>
        <v>1.3110203200156897E-3</v>
      </c>
      <c r="H47" s="3">
        <f t="shared" si="2"/>
        <v>22.317769566677853</v>
      </c>
      <c r="I47" s="9">
        <f t="shared" si="1"/>
        <v>98.039954768186959</v>
      </c>
    </row>
    <row r="48" spans="1:9" ht="60" x14ac:dyDescent="0.2">
      <c r="A48" s="34" t="s">
        <v>149</v>
      </c>
      <c r="B48" s="55">
        <f>SUM(B49:B50)</f>
        <v>0</v>
      </c>
      <c r="C48" s="4">
        <f>SUM(B48/$B$182)</f>
        <v>0</v>
      </c>
      <c r="D48" s="55">
        <f>SUM(D49:D50)</f>
        <v>0</v>
      </c>
      <c r="E48" s="56">
        <f>D48/$D$182</f>
        <v>0</v>
      </c>
      <c r="F48" s="55">
        <f>SUM(F49:F50)</f>
        <v>0</v>
      </c>
      <c r="G48" s="4">
        <f>F48/$F$182</f>
        <v>0</v>
      </c>
      <c r="H48" s="3" t="e">
        <f t="shared" si="2"/>
        <v>#DIV/0!</v>
      </c>
      <c r="I48" s="9" t="e">
        <f t="shared" si="1"/>
        <v>#DIV/0!</v>
      </c>
    </row>
    <row r="49" spans="1:9" ht="47.25" customHeight="1" x14ac:dyDescent="0.2">
      <c r="A49" s="35" t="s">
        <v>150</v>
      </c>
      <c r="B49" s="55">
        <v>0</v>
      </c>
      <c r="C49" s="4">
        <f>SUM(B49/$B$182)</f>
        <v>0</v>
      </c>
      <c r="D49" s="55">
        <v>0</v>
      </c>
      <c r="E49" s="56">
        <f>D49/$D$182</f>
        <v>0</v>
      </c>
      <c r="F49" s="55">
        <v>0</v>
      </c>
      <c r="G49" s="4">
        <f>F49/$F$182</f>
        <v>0</v>
      </c>
      <c r="H49" s="3" t="e">
        <f t="shared" si="2"/>
        <v>#DIV/0!</v>
      </c>
      <c r="I49" s="9" t="e">
        <f t="shared" si="1"/>
        <v>#DIV/0!</v>
      </c>
    </row>
    <row r="50" spans="1:9" ht="36.75" hidden="1" customHeight="1" x14ac:dyDescent="0.2">
      <c r="A50" s="36" t="s">
        <v>78</v>
      </c>
      <c r="B50" s="55">
        <v>0</v>
      </c>
      <c r="C50" s="4">
        <f>SUM(B50/$B$182)</f>
        <v>0</v>
      </c>
      <c r="D50" s="53">
        <v>0</v>
      </c>
      <c r="E50" s="4">
        <f>D50/$D$182</f>
        <v>0</v>
      </c>
      <c r="F50" s="53">
        <v>0</v>
      </c>
      <c r="G50" s="4">
        <f>F50/$F$182</f>
        <v>0</v>
      </c>
      <c r="H50" s="3" t="e">
        <f t="shared" si="2"/>
        <v>#DIV/0!</v>
      </c>
      <c r="I50" s="9" t="e">
        <f t="shared" si="1"/>
        <v>#DIV/0!</v>
      </c>
    </row>
    <row r="51" spans="1:9" ht="30" x14ac:dyDescent="0.2">
      <c r="A51" s="34" t="s">
        <v>151</v>
      </c>
      <c r="B51" s="55">
        <f>SUM(B52)</f>
        <v>0</v>
      </c>
      <c r="C51" s="4">
        <f>SUM(B51/$B$182)</f>
        <v>0</v>
      </c>
      <c r="D51" s="55">
        <f>SUM(D52)</f>
        <v>3</v>
      </c>
      <c r="E51" s="56">
        <f>D51/$D$182</f>
        <v>2.1363170219262178E-6</v>
      </c>
      <c r="F51" s="55">
        <f>SUM(F52)</f>
        <v>3</v>
      </c>
      <c r="G51" s="4">
        <f>F51/$F$182</f>
        <v>2.1601916625732242E-6</v>
      </c>
      <c r="H51" s="3" t="e">
        <f t="shared" si="2"/>
        <v>#DIV/0!</v>
      </c>
      <c r="I51" s="9">
        <f t="shared" si="1"/>
        <v>100</v>
      </c>
    </row>
    <row r="52" spans="1:9" ht="66" customHeight="1" x14ac:dyDescent="0.2">
      <c r="A52" s="35" t="s">
        <v>152</v>
      </c>
      <c r="B52" s="55">
        <v>0</v>
      </c>
      <c r="C52" s="4">
        <f>SUM(B52/$B$182)</f>
        <v>0</v>
      </c>
      <c r="D52" s="55">
        <v>3</v>
      </c>
      <c r="E52" s="56">
        <f>D52/$D$182</f>
        <v>2.1363170219262178E-6</v>
      </c>
      <c r="F52" s="55">
        <v>3</v>
      </c>
      <c r="G52" s="4">
        <f>F52/$F$182</f>
        <v>2.1601916625732242E-6</v>
      </c>
      <c r="H52" s="3" t="e">
        <f t="shared" si="2"/>
        <v>#DIV/0!</v>
      </c>
      <c r="I52" s="9">
        <f t="shared" si="1"/>
        <v>100</v>
      </c>
    </row>
    <row r="53" spans="1:9" ht="18.75" customHeight="1" x14ac:dyDescent="0.2">
      <c r="A53" s="34" t="s">
        <v>113</v>
      </c>
      <c r="B53" s="55">
        <f>B54+B55</f>
        <v>3651.3</v>
      </c>
      <c r="C53" s="4">
        <f>SUM(B53/$B$182)</f>
        <v>3.9410563127544934E-3</v>
      </c>
      <c r="D53" s="55">
        <f>D54+D55</f>
        <v>3637.8</v>
      </c>
      <c r="E53" s="56">
        <f>D53/$D$182</f>
        <v>2.5904980207877319E-3</v>
      </c>
      <c r="F53" s="55">
        <f>F54+F55</f>
        <v>3637.5</v>
      </c>
      <c r="G53" s="4">
        <f>F53/$F$182</f>
        <v>2.6192323908700342E-3</v>
      </c>
      <c r="H53" s="3">
        <f t="shared" si="2"/>
        <v>-0.37794758031385811</v>
      </c>
      <c r="I53" s="9">
        <f t="shared" si="1"/>
        <v>99.991753257463301</v>
      </c>
    </row>
    <row r="54" spans="1:9" ht="49.5" customHeight="1" x14ac:dyDescent="0.2">
      <c r="A54" s="35" t="s">
        <v>17</v>
      </c>
      <c r="B54" s="55">
        <v>3651.3</v>
      </c>
      <c r="C54" s="4">
        <f>SUM(B54/$B$182)</f>
        <v>3.9410563127544934E-3</v>
      </c>
      <c r="D54" s="55">
        <v>3634.8</v>
      </c>
      <c r="E54" s="56">
        <f>D54/$D$182</f>
        <v>2.588361703765806E-3</v>
      </c>
      <c r="F54" s="55">
        <v>3634.5</v>
      </c>
      <c r="G54" s="4">
        <f>F54/$F$182</f>
        <v>2.6170721992074607E-3</v>
      </c>
      <c r="H54" s="3">
        <f t="shared" si="2"/>
        <v>-0.46011009777340917</v>
      </c>
      <c r="I54" s="9">
        <f t="shared" si="1"/>
        <v>99.99174645097392</v>
      </c>
    </row>
    <row r="55" spans="1:9" ht="35.25" customHeight="1" x14ac:dyDescent="0.2">
      <c r="A55" s="35" t="s">
        <v>114</v>
      </c>
      <c r="B55" s="55">
        <v>0</v>
      </c>
      <c r="C55" s="4">
        <f>SUM(B55/$B$182)</f>
        <v>0</v>
      </c>
      <c r="D55" s="55">
        <v>3</v>
      </c>
      <c r="E55" s="56">
        <f>D55/$D$182</f>
        <v>2.1363170219262178E-6</v>
      </c>
      <c r="F55" s="55">
        <v>3</v>
      </c>
      <c r="G55" s="4">
        <f>F55/$F$182</f>
        <v>2.1601916625732242E-6</v>
      </c>
      <c r="H55" s="3" t="e">
        <f t="shared" si="2"/>
        <v>#DIV/0!</v>
      </c>
      <c r="I55" s="9">
        <f t="shared" si="1"/>
        <v>100</v>
      </c>
    </row>
    <row r="56" spans="1:9" ht="35.25" customHeight="1" x14ac:dyDescent="0.2">
      <c r="A56" s="39" t="s">
        <v>138</v>
      </c>
      <c r="B56" s="55">
        <f>B57</f>
        <v>0</v>
      </c>
      <c r="C56" s="4">
        <f>SUM(B56/$B$182)</f>
        <v>0</v>
      </c>
      <c r="D56" s="55">
        <f>D57</f>
        <v>2</v>
      </c>
      <c r="E56" s="56">
        <f>D56/$D$182</f>
        <v>1.4242113479508121E-6</v>
      </c>
      <c r="F56" s="55">
        <f>F57</f>
        <v>2</v>
      </c>
      <c r="G56" s="4">
        <f>F56/$F$182</f>
        <v>1.440127775048816E-6</v>
      </c>
      <c r="H56" s="3" t="e">
        <f t="shared" si="2"/>
        <v>#DIV/0!</v>
      </c>
      <c r="I56" s="9">
        <f t="shared" si="1"/>
        <v>100</v>
      </c>
    </row>
    <row r="57" spans="1:9" ht="35.25" customHeight="1" thickBot="1" x14ac:dyDescent="0.25">
      <c r="A57" s="26" t="s">
        <v>34</v>
      </c>
      <c r="B57" s="59">
        <v>0</v>
      </c>
      <c r="C57" s="4">
        <f>SUM(B57/$B$182)</f>
        <v>0</v>
      </c>
      <c r="D57" s="59">
        <v>2</v>
      </c>
      <c r="E57" s="56">
        <f>D57/$D$182</f>
        <v>1.4242113479508121E-6</v>
      </c>
      <c r="F57" s="59">
        <v>2</v>
      </c>
      <c r="G57" s="4">
        <f>F57/$F$182</f>
        <v>1.440127775048816E-6</v>
      </c>
      <c r="H57" s="3" t="e">
        <f t="shared" si="2"/>
        <v>#DIV/0!</v>
      </c>
      <c r="I57" s="9">
        <f t="shared" si="1"/>
        <v>100</v>
      </c>
    </row>
    <row r="58" spans="1:9" ht="45.75" customHeight="1" thickBot="1" x14ac:dyDescent="0.25">
      <c r="A58" s="30" t="s">
        <v>35</v>
      </c>
      <c r="B58" s="61">
        <f>SUM(B59+B61+B64)</f>
        <v>15482.7</v>
      </c>
      <c r="C58" s="28">
        <f>SUM(B58/$B$182)</f>
        <v>1.671136104222715E-2</v>
      </c>
      <c r="D58" s="61">
        <f>SUM(D59+D61+D64)</f>
        <v>11670.5</v>
      </c>
      <c r="E58" s="62">
        <f>D58/$D$182</f>
        <v>8.3106292681299765E-3</v>
      </c>
      <c r="F58" s="61">
        <f>SUM(F59+F61+F64)</f>
        <v>10567.5</v>
      </c>
      <c r="G58" s="28">
        <f>F58/$F$182</f>
        <v>7.6092751314141812E-3</v>
      </c>
      <c r="H58" s="27">
        <f t="shared" si="2"/>
        <v>-31.746400821562133</v>
      </c>
      <c r="I58" s="29">
        <f t="shared" si="1"/>
        <v>90.548819673535846</v>
      </c>
    </row>
    <row r="59" spans="1:9" ht="45" x14ac:dyDescent="0.2">
      <c r="A59" s="38" t="s">
        <v>36</v>
      </c>
      <c r="B59" s="57">
        <f>SUM(B60)</f>
        <v>0</v>
      </c>
      <c r="C59" s="18">
        <f>SUM(B59/$B$182)</f>
        <v>0</v>
      </c>
      <c r="D59" s="57">
        <f>SUM(D60)</f>
        <v>0</v>
      </c>
      <c r="E59" s="58">
        <f>D59/$D$182</f>
        <v>0</v>
      </c>
      <c r="F59" s="57">
        <f>SUM(F60)</f>
        <v>0</v>
      </c>
      <c r="G59" s="18">
        <f>F59/$F$182</f>
        <v>0</v>
      </c>
      <c r="H59" s="17" t="s">
        <v>85</v>
      </c>
      <c r="I59" s="19" t="e">
        <f t="shared" si="1"/>
        <v>#DIV/0!</v>
      </c>
    </row>
    <row r="60" spans="1:9" ht="33.75" customHeight="1" x14ac:dyDescent="0.2">
      <c r="A60" s="35" t="s">
        <v>37</v>
      </c>
      <c r="B60" s="55">
        <v>0</v>
      </c>
      <c r="C60" s="4">
        <f>SUM(B60/$B$182)</f>
        <v>0</v>
      </c>
      <c r="D60" s="55">
        <v>0</v>
      </c>
      <c r="E60" s="56">
        <f>D60/$D$182</f>
        <v>0</v>
      </c>
      <c r="F60" s="55">
        <v>0</v>
      </c>
      <c r="G60" s="4">
        <f>F60/$F$182</f>
        <v>0</v>
      </c>
      <c r="H60" s="3" t="s">
        <v>85</v>
      </c>
      <c r="I60" s="9" t="e">
        <f t="shared" si="1"/>
        <v>#DIV/0!</v>
      </c>
    </row>
    <row r="61" spans="1:9" ht="45" x14ac:dyDescent="0.2">
      <c r="A61" s="34" t="s">
        <v>38</v>
      </c>
      <c r="B61" s="55">
        <f>SUM(B62:B63)</f>
        <v>4972.5</v>
      </c>
      <c r="C61" s="4">
        <f>SUM(B61/$B$182)</f>
        <v>5.367102816852003E-3</v>
      </c>
      <c r="D61" s="55">
        <f>SUM(D62:D63)</f>
        <v>5350.5</v>
      </c>
      <c r="E61" s="56">
        <f>D61/$D$182</f>
        <v>3.8101214086054096E-3</v>
      </c>
      <c r="F61" s="55">
        <f>SUM(F62:F63)</f>
        <v>5322.3</v>
      </c>
      <c r="G61" s="4">
        <f>F61/$F$182</f>
        <v>3.8323960285711568E-3</v>
      </c>
      <c r="H61" s="3">
        <f t="shared" si="2"/>
        <v>7.0346907993966852</v>
      </c>
      <c r="I61" s="9">
        <f t="shared" si="1"/>
        <v>99.472946453602475</v>
      </c>
    </row>
    <row r="62" spans="1:9" ht="79.5" customHeight="1" x14ac:dyDescent="0.2">
      <c r="A62" s="35" t="s">
        <v>39</v>
      </c>
      <c r="B62" s="55">
        <v>4972.5</v>
      </c>
      <c r="C62" s="4">
        <f>SUM(B62/$B$182)</f>
        <v>5.367102816852003E-3</v>
      </c>
      <c r="D62" s="55">
        <v>5350.5</v>
      </c>
      <c r="E62" s="56">
        <f>D62/$D$182</f>
        <v>3.8101214086054096E-3</v>
      </c>
      <c r="F62" s="55">
        <v>5322.3</v>
      </c>
      <c r="G62" s="4">
        <f>F62/$F$182</f>
        <v>3.8323960285711568E-3</v>
      </c>
      <c r="H62" s="3">
        <f t="shared" si="2"/>
        <v>7.0346907993966852</v>
      </c>
      <c r="I62" s="9">
        <f t="shared" si="1"/>
        <v>99.472946453602475</v>
      </c>
    </row>
    <row r="63" spans="1:9" ht="54" customHeight="1" x14ac:dyDescent="0.2">
      <c r="A63" s="35" t="s">
        <v>162</v>
      </c>
      <c r="B63" s="55">
        <v>0</v>
      </c>
      <c r="C63" s="4">
        <f>SUM(B63/$B$182)</f>
        <v>0</v>
      </c>
      <c r="D63" s="55">
        <v>0</v>
      </c>
      <c r="E63" s="56">
        <f>D63/$D$182</f>
        <v>0</v>
      </c>
      <c r="F63" s="55">
        <v>0</v>
      </c>
      <c r="G63" s="4">
        <f>F63/$F$182</f>
        <v>0</v>
      </c>
      <c r="H63" s="3" t="e">
        <f t="shared" si="2"/>
        <v>#DIV/0!</v>
      </c>
      <c r="I63" s="9" t="e">
        <f t="shared" si="1"/>
        <v>#DIV/0!</v>
      </c>
    </row>
    <row r="64" spans="1:9" ht="30" x14ac:dyDescent="0.2">
      <c r="A64" s="34" t="s">
        <v>40</v>
      </c>
      <c r="B64" s="55">
        <f>SUM(B65)</f>
        <v>10510.2</v>
      </c>
      <c r="C64" s="4">
        <f>SUM(B64/$B$182)</f>
        <v>1.1344258225375149E-2</v>
      </c>
      <c r="D64" s="55">
        <f>SUM(D65)</f>
        <v>6320</v>
      </c>
      <c r="E64" s="56">
        <f>D64/$D$182</f>
        <v>4.500507859524566E-3</v>
      </c>
      <c r="F64" s="55">
        <f>SUM(F65)</f>
        <v>5245.2</v>
      </c>
      <c r="G64" s="4">
        <f>F64/$F$182</f>
        <v>3.7768791028430248E-3</v>
      </c>
      <c r="H64" s="3">
        <f t="shared" si="2"/>
        <v>-50.094194211337559</v>
      </c>
      <c r="I64" s="9">
        <f t="shared" si="1"/>
        <v>82.993670886075947</v>
      </c>
    </row>
    <row r="65" spans="1:9" ht="32.25" customHeight="1" thickBot="1" x14ac:dyDescent="0.25">
      <c r="A65" s="26" t="s">
        <v>41</v>
      </c>
      <c r="B65" s="59">
        <v>10510.2</v>
      </c>
      <c r="C65" s="21">
        <f>SUM(B65/$B$182)</f>
        <v>1.1344258225375149E-2</v>
      </c>
      <c r="D65" s="59">
        <v>6320</v>
      </c>
      <c r="E65" s="60">
        <f>D65/$D$182</f>
        <v>4.500507859524566E-3</v>
      </c>
      <c r="F65" s="59">
        <v>5245.2</v>
      </c>
      <c r="G65" s="21">
        <f>F65/$F$182</f>
        <v>3.7768791028430248E-3</v>
      </c>
      <c r="H65" s="20">
        <f t="shared" si="2"/>
        <v>-50.094194211337559</v>
      </c>
      <c r="I65" s="22">
        <f t="shared" si="1"/>
        <v>82.993670886075947</v>
      </c>
    </row>
    <row r="66" spans="1:9" ht="43.5" thickBot="1" x14ac:dyDescent="0.25">
      <c r="A66" s="30" t="s">
        <v>42</v>
      </c>
      <c r="B66" s="61">
        <f>SUM(B67:B68)</f>
        <v>8832.3000000000011</v>
      </c>
      <c r="C66" s="28">
        <f>SUM(B66/$B$182)</f>
        <v>9.5332050697399598E-3</v>
      </c>
      <c r="D66" s="61">
        <f>SUM(D67:D68)</f>
        <v>13286.1</v>
      </c>
      <c r="E66" s="62">
        <f>D66/$D$182</f>
        <v>9.4611071950046425E-3</v>
      </c>
      <c r="F66" s="61">
        <f>SUM(F67:F68)</f>
        <v>13279.199999999999</v>
      </c>
      <c r="G66" s="28">
        <f>F66/$F$182</f>
        <v>9.5618723752141175E-3</v>
      </c>
      <c r="H66" s="27">
        <f t="shared" si="2"/>
        <v>50.348153934988602</v>
      </c>
      <c r="I66" s="29">
        <f t="shared" si="1"/>
        <v>99.948066023889609</v>
      </c>
    </row>
    <row r="67" spans="1:9" ht="62.25" customHeight="1" x14ac:dyDescent="0.2">
      <c r="A67" s="40" t="s">
        <v>79</v>
      </c>
      <c r="B67" s="57">
        <v>1762.7</v>
      </c>
      <c r="C67" s="18">
        <f>SUM(B67/$B$182)</f>
        <v>1.9025826315264003E-3</v>
      </c>
      <c r="D67" s="57">
        <v>3686.5</v>
      </c>
      <c r="E67" s="58">
        <f>D67/$D$182</f>
        <v>2.6251775671103342E-3</v>
      </c>
      <c r="F67" s="57">
        <v>3686.4</v>
      </c>
      <c r="G67" s="18">
        <f>F67/$F$182</f>
        <v>2.6544435149699775E-3</v>
      </c>
      <c r="H67" s="17" t="s">
        <v>85</v>
      </c>
      <c r="I67" s="19">
        <f t="shared" si="1"/>
        <v>99.997287399972876</v>
      </c>
    </row>
    <row r="68" spans="1:9" ht="32.25" customHeight="1" thickBot="1" x14ac:dyDescent="0.25">
      <c r="A68" s="26" t="s">
        <v>27</v>
      </c>
      <c r="B68" s="59">
        <v>7069.6</v>
      </c>
      <c r="C68" s="21">
        <f>SUM(B68/$B$182)</f>
        <v>7.6306224382135584E-3</v>
      </c>
      <c r="D68" s="59">
        <v>9599.6</v>
      </c>
      <c r="E68" s="60">
        <f>D68/$D$182</f>
        <v>6.8359296278943079E-3</v>
      </c>
      <c r="F68" s="59">
        <v>9592.7999999999993</v>
      </c>
      <c r="G68" s="21">
        <f>F68/$F$182</f>
        <v>6.9074288602441409E-3</v>
      </c>
      <c r="H68" s="20">
        <f t="shared" si="2"/>
        <v>35.690845309494165</v>
      </c>
      <c r="I68" s="22">
        <f t="shared" si="1"/>
        <v>99.929163715154786</v>
      </c>
    </row>
    <row r="69" spans="1:9" ht="15" thickBot="1" x14ac:dyDescent="0.25">
      <c r="A69" s="30" t="s">
        <v>43</v>
      </c>
      <c r="B69" s="61">
        <f>SUM(B70:B71)</f>
        <v>27267.200000000001</v>
      </c>
      <c r="C69" s="28">
        <f>SUM(B69/$B$182)</f>
        <v>2.9431043927132614E-2</v>
      </c>
      <c r="D69" s="61">
        <f>SUM(D70:D71)</f>
        <v>40248.800000000003</v>
      </c>
      <c r="E69" s="62">
        <f>D69/$D$182</f>
        <v>2.8661398850701323E-2</v>
      </c>
      <c r="F69" s="61">
        <f>SUM(F70:F71)</f>
        <v>39833</v>
      </c>
      <c r="G69" s="28">
        <f>F69/$F$182</f>
        <v>2.8682304831759743E-2</v>
      </c>
      <c r="H69" s="27">
        <f t="shared" si="2"/>
        <v>46.083939678441482</v>
      </c>
      <c r="I69" s="29">
        <f t="shared" si="1"/>
        <v>98.966925722009094</v>
      </c>
    </row>
    <row r="70" spans="1:9" ht="18.75" customHeight="1" x14ac:dyDescent="0.2">
      <c r="A70" s="40" t="s">
        <v>44</v>
      </c>
      <c r="B70" s="57">
        <v>16886.900000000001</v>
      </c>
      <c r="C70" s="18">
        <f>SUM(B70/$B$182)</f>
        <v>1.8226994179567239E-2</v>
      </c>
      <c r="D70" s="57">
        <v>23282.7</v>
      </c>
      <c r="E70" s="58">
        <f>D70/$D$182</f>
        <v>1.6579742775467185E-2</v>
      </c>
      <c r="F70" s="57">
        <v>23090.799999999999</v>
      </c>
      <c r="G70" s="18">
        <f>F70/$F$182</f>
        <v>1.66268512140486E-2</v>
      </c>
      <c r="H70" s="17">
        <f t="shared" si="2"/>
        <v>36.737944797446517</v>
      </c>
      <c r="I70" s="19">
        <f t="shared" si="1"/>
        <v>99.175782877415415</v>
      </c>
    </row>
    <row r="71" spans="1:9" ht="35.25" customHeight="1" thickBot="1" x14ac:dyDescent="0.25">
      <c r="A71" s="26" t="s">
        <v>88</v>
      </c>
      <c r="B71" s="59">
        <v>10380.299999999999</v>
      </c>
      <c r="C71" s="21">
        <f>SUM(B71/$B$182)</f>
        <v>1.1204049747565377E-2</v>
      </c>
      <c r="D71" s="59">
        <v>16966.099999999999</v>
      </c>
      <c r="E71" s="60">
        <f>D71/$D$182</f>
        <v>1.2081656075234135E-2</v>
      </c>
      <c r="F71" s="59">
        <v>16742.2</v>
      </c>
      <c r="G71" s="21">
        <f>F71/$F$182</f>
        <v>1.2055453617711143E-2</v>
      </c>
      <c r="H71" s="20">
        <f t="shared" si="2"/>
        <v>61.288209396645584</v>
      </c>
      <c r="I71" s="22">
        <f t="shared" si="1"/>
        <v>98.680309558472501</v>
      </c>
    </row>
    <row r="72" spans="1:9" ht="48" customHeight="1" thickBot="1" x14ac:dyDescent="0.25">
      <c r="A72" s="30" t="s">
        <v>45</v>
      </c>
      <c r="B72" s="61">
        <f>SUM(B73)</f>
        <v>13847.4</v>
      </c>
      <c r="C72" s="28">
        <f>SUM(B72/$B$182)</f>
        <v>1.4946288495942971E-2</v>
      </c>
      <c r="D72" s="61">
        <f>SUM(D73)</f>
        <v>72048.899999999994</v>
      </c>
      <c r="E72" s="62">
        <f>D72/$D$182</f>
        <v>5.1306430493686626E-2</v>
      </c>
      <c r="F72" s="61">
        <f>SUM(F73)</f>
        <v>64990.7</v>
      </c>
      <c r="G72" s="28">
        <f>F72/$F$182</f>
        <v>4.6797456094932542E-2</v>
      </c>
      <c r="H72" s="27">
        <f t="shared" si="2"/>
        <v>369.33503762439159</v>
      </c>
      <c r="I72" s="29">
        <f t="shared" si="1"/>
        <v>90.203597834248683</v>
      </c>
    </row>
    <row r="73" spans="1:9" ht="44.25" customHeight="1" x14ac:dyDescent="0.2">
      <c r="A73" s="38" t="s">
        <v>115</v>
      </c>
      <c r="B73" s="57">
        <f>SUM(B74:B76)</f>
        <v>13847.4</v>
      </c>
      <c r="C73" s="18">
        <f>SUM(B73/$B$182)</f>
        <v>1.4946288495942971E-2</v>
      </c>
      <c r="D73" s="57">
        <f>SUM(D74:D77)</f>
        <v>72048.899999999994</v>
      </c>
      <c r="E73" s="58">
        <f>D73/$D$182</f>
        <v>5.1306430493686626E-2</v>
      </c>
      <c r="F73" s="57">
        <f>SUM(F74:F77)</f>
        <v>64990.7</v>
      </c>
      <c r="G73" s="18">
        <f>F73/$F$182</f>
        <v>4.6797456094932542E-2</v>
      </c>
      <c r="H73" s="17">
        <f t="shared" si="2"/>
        <v>369.33503762439159</v>
      </c>
      <c r="I73" s="19">
        <f t="shared" si="1"/>
        <v>90.203597834248683</v>
      </c>
    </row>
    <row r="74" spans="1:9" ht="32.25" customHeight="1" x14ac:dyDescent="0.2">
      <c r="A74" s="35" t="s">
        <v>89</v>
      </c>
      <c r="B74" s="55">
        <v>5437.1</v>
      </c>
      <c r="C74" s="4">
        <f>SUM(B74/$B$182)</f>
        <v>5.8685720916050324E-3</v>
      </c>
      <c r="D74" s="55">
        <v>6707.7</v>
      </c>
      <c r="E74" s="56">
        <f>D74/$D$182</f>
        <v>4.776591229324831E-3</v>
      </c>
      <c r="F74" s="55">
        <v>6673.6</v>
      </c>
      <c r="G74" s="4">
        <f>F74/$F$182</f>
        <v>4.8054183597828898E-3</v>
      </c>
      <c r="H74" s="3">
        <f t="shared" si="2"/>
        <v>22.741902852623625</v>
      </c>
      <c r="I74" s="9">
        <f t="shared" si="1"/>
        <v>99.491629023361213</v>
      </c>
    </row>
    <row r="75" spans="1:9" ht="36" customHeight="1" x14ac:dyDescent="0.2">
      <c r="A75" s="35" t="s">
        <v>80</v>
      </c>
      <c r="B75" s="55">
        <v>8410.2999999999993</v>
      </c>
      <c r="C75" s="4">
        <f>SUM(B75/$B$182)</f>
        <v>9.0777164043379377E-3</v>
      </c>
      <c r="D75" s="55">
        <v>40813.599999999999</v>
      </c>
      <c r="E75" s="56">
        <f>D75/$D$182</f>
        <v>2.9063596135362628E-2</v>
      </c>
      <c r="F75" s="55">
        <v>33789.5</v>
      </c>
      <c r="G75" s="4">
        <f>F75/$F$182</f>
        <v>2.4330598727505984E-2</v>
      </c>
      <c r="H75" s="3">
        <f t="shared" si="2"/>
        <v>301.76331403160412</v>
      </c>
      <c r="I75" s="9">
        <f t="shared" si="1"/>
        <v>82.789805358997981</v>
      </c>
    </row>
    <row r="76" spans="1:9" ht="63" hidden="1" customHeight="1" x14ac:dyDescent="0.2">
      <c r="A76" s="69" t="s">
        <v>81</v>
      </c>
      <c r="B76" s="54">
        <v>0</v>
      </c>
      <c r="C76" s="21">
        <f>SUM(B76/$B$182)</f>
        <v>0</v>
      </c>
      <c r="D76" s="54">
        <v>0</v>
      </c>
      <c r="E76" s="21">
        <f>D76/$D$182</f>
        <v>0</v>
      </c>
      <c r="F76" s="54">
        <v>0</v>
      </c>
      <c r="G76" s="21">
        <f>F76/$F$182</f>
        <v>0</v>
      </c>
      <c r="H76" s="3" t="e">
        <f t="shared" si="2"/>
        <v>#DIV/0!</v>
      </c>
      <c r="I76" s="22" t="e">
        <f t="shared" si="1"/>
        <v>#DIV/0!</v>
      </c>
    </row>
    <row r="77" spans="1:9" ht="63" customHeight="1" thickBot="1" x14ac:dyDescent="0.25">
      <c r="A77" s="72" t="s">
        <v>153</v>
      </c>
      <c r="B77" s="63">
        <v>0</v>
      </c>
      <c r="C77" s="24">
        <f>SUM(B77/$B$182)</f>
        <v>0</v>
      </c>
      <c r="D77" s="63">
        <v>24527.599999999999</v>
      </c>
      <c r="E77" s="64">
        <f>D77/$D$182</f>
        <v>1.7466243128999168E-2</v>
      </c>
      <c r="F77" s="63">
        <v>24527.599999999999</v>
      </c>
      <c r="G77" s="24">
        <f>F77/$F$182</f>
        <v>1.7661439007643668E-2</v>
      </c>
      <c r="H77" s="3" t="e">
        <f t="shared" si="2"/>
        <v>#DIV/0!</v>
      </c>
      <c r="I77" s="9">
        <f t="shared" si="1"/>
        <v>100</v>
      </c>
    </row>
    <row r="78" spans="1:9" ht="44.25" customHeight="1" thickBot="1" x14ac:dyDescent="0.25">
      <c r="A78" s="30" t="s">
        <v>46</v>
      </c>
      <c r="B78" s="61">
        <f>SUM(B79+B82)</f>
        <v>9598.6</v>
      </c>
      <c r="C78" s="28">
        <f>SUM(B78/$B$182)</f>
        <v>1.0360316359544623E-2</v>
      </c>
      <c r="D78" s="61">
        <f>SUM(D79+D82)</f>
        <v>6703.7</v>
      </c>
      <c r="E78" s="62">
        <f>D78/$D$182</f>
        <v>4.7737428066289287E-3</v>
      </c>
      <c r="F78" s="61">
        <f>SUM(F79+F82)</f>
        <v>6674.4</v>
      </c>
      <c r="G78" s="28">
        <f>F78/$F$182</f>
        <v>4.8059944108929083E-3</v>
      </c>
      <c r="H78" s="27">
        <f t="shared" si="2"/>
        <v>-30.464859458671071</v>
      </c>
      <c r="I78" s="44">
        <f t="shared" si="1"/>
        <v>99.562927935319294</v>
      </c>
    </row>
    <row r="79" spans="1:9" ht="37.5" customHeight="1" x14ac:dyDescent="0.2">
      <c r="A79" s="38" t="s">
        <v>47</v>
      </c>
      <c r="B79" s="57">
        <f>SUM(B80:B81)</f>
        <v>6538.8</v>
      </c>
      <c r="C79" s="18">
        <f>SUM(B79/$B$182)</f>
        <v>7.0576997282718705E-3</v>
      </c>
      <c r="D79" s="57">
        <f>SUM(D80:D81)</f>
        <v>6427.7</v>
      </c>
      <c r="E79" s="58">
        <f>D79/$D$182</f>
        <v>4.5772016406117168E-3</v>
      </c>
      <c r="F79" s="57">
        <f>SUM(F80:F81)</f>
        <v>6398.4</v>
      </c>
      <c r="G79" s="18">
        <f>F79/$F$182</f>
        <v>4.6072567779361718E-3</v>
      </c>
      <c r="H79" s="17">
        <f t="shared" si="2"/>
        <v>-2.1471829693521727</v>
      </c>
      <c r="I79" s="19">
        <f t="shared" si="1"/>
        <v>99.544160430636154</v>
      </c>
    </row>
    <row r="80" spans="1:9" ht="30" customHeight="1" x14ac:dyDescent="0.2">
      <c r="A80" s="35" t="s">
        <v>48</v>
      </c>
      <c r="B80" s="55">
        <v>0</v>
      </c>
      <c r="C80" s="4">
        <f>SUM(B80/$B$182)</f>
        <v>0</v>
      </c>
      <c r="D80" s="55">
        <v>0</v>
      </c>
      <c r="E80" s="56">
        <f>D80/$D$182</f>
        <v>0</v>
      </c>
      <c r="F80" s="55">
        <v>0</v>
      </c>
      <c r="G80" s="4">
        <f>F80/$F$182</f>
        <v>0</v>
      </c>
      <c r="H80" s="3" t="s">
        <v>85</v>
      </c>
      <c r="I80" s="9" t="s">
        <v>85</v>
      </c>
    </row>
    <row r="81" spans="1:9" ht="33.75" customHeight="1" x14ac:dyDescent="0.2">
      <c r="A81" s="35" t="s">
        <v>49</v>
      </c>
      <c r="B81" s="55">
        <v>6538.8</v>
      </c>
      <c r="C81" s="4">
        <f>SUM(B81/$B$182)</f>
        <v>7.0576997282718705E-3</v>
      </c>
      <c r="D81" s="55">
        <v>6427.7</v>
      </c>
      <c r="E81" s="56">
        <f>D81/$D$182</f>
        <v>4.5772016406117168E-3</v>
      </c>
      <c r="F81" s="55">
        <v>6398.4</v>
      </c>
      <c r="G81" s="4">
        <f>F81/$F$182</f>
        <v>4.6072567779361718E-3</v>
      </c>
      <c r="H81" s="3">
        <f t="shared" si="2"/>
        <v>-2.1471829693521727</v>
      </c>
      <c r="I81" s="9">
        <f t="shared" si="1"/>
        <v>99.544160430636154</v>
      </c>
    </row>
    <row r="82" spans="1:9" ht="30" x14ac:dyDescent="0.2">
      <c r="A82" s="34" t="s">
        <v>50</v>
      </c>
      <c r="B82" s="55">
        <f>SUM(B83:B84)</f>
        <v>3059.7999999999997</v>
      </c>
      <c r="C82" s="4">
        <f>SUM(B82/$B$182)</f>
        <v>3.3026166312727515E-3</v>
      </c>
      <c r="D82" s="55">
        <f>SUM(D83:D84)</f>
        <v>276</v>
      </c>
      <c r="E82" s="56">
        <f>D82/$D$182</f>
        <v>1.9654116601721205E-4</v>
      </c>
      <c r="F82" s="55">
        <v>276</v>
      </c>
      <c r="G82" s="4">
        <f>F82/$F$182</f>
        <v>1.987376329567366E-4</v>
      </c>
      <c r="H82" s="3">
        <f t="shared" ref="H82:H167" si="3">F82/B82*100-100</f>
        <v>-90.979802601477218</v>
      </c>
      <c r="I82" s="9">
        <f t="shared" ref="I82:I167" si="4">F82/D82*100</f>
        <v>100</v>
      </c>
    </row>
    <row r="83" spans="1:9" ht="30" x14ac:dyDescent="0.2">
      <c r="A83" s="35" t="s">
        <v>51</v>
      </c>
      <c r="B83" s="55">
        <v>309.2</v>
      </c>
      <c r="C83" s="4">
        <f>SUM(B83/$B$182)</f>
        <v>3.3373719275427637E-4</v>
      </c>
      <c r="D83" s="55">
        <v>276</v>
      </c>
      <c r="E83" s="56">
        <f>D83/$D$182</f>
        <v>1.9654116601721205E-4</v>
      </c>
      <c r="F83" s="55">
        <v>276</v>
      </c>
      <c r="G83" s="4">
        <f>F83/$F$182</f>
        <v>1.987376329567366E-4</v>
      </c>
      <c r="H83" s="3">
        <f t="shared" si="3"/>
        <v>-10.737386804657177</v>
      </c>
      <c r="I83" s="9">
        <f t="shared" si="4"/>
        <v>100</v>
      </c>
    </row>
    <row r="84" spans="1:9" ht="30.75" thickBot="1" x14ac:dyDescent="0.25">
      <c r="A84" s="26" t="s">
        <v>52</v>
      </c>
      <c r="B84" s="59">
        <v>2750.6</v>
      </c>
      <c r="C84" s="21">
        <f>SUM(B84/$B$182)</f>
        <v>2.9688794385184752E-3</v>
      </c>
      <c r="D84" s="59">
        <v>0</v>
      </c>
      <c r="E84" s="60">
        <f>D84/$D$182</f>
        <v>0</v>
      </c>
      <c r="F84" s="59">
        <v>0</v>
      </c>
      <c r="G84" s="21">
        <f>F84/$F$182</f>
        <v>0</v>
      </c>
      <c r="H84" s="20">
        <f t="shared" si="3"/>
        <v>-100</v>
      </c>
      <c r="I84" s="22" t="e">
        <f t="shared" si="4"/>
        <v>#DIV/0!</v>
      </c>
    </row>
    <row r="85" spans="1:9" ht="19.5" customHeight="1" thickBot="1" x14ac:dyDescent="0.25">
      <c r="A85" s="30" t="s">
        <v>84</v>
      </c>
      <c r="B85" s="61">
        <f>B86+B123</f>
        <v>91028.6</v>
      </c>
      <c r="C85" s="28">
        <f>SUM(B85/$B$182)</f>
        <v>9.8252359069702214E-2</v>
      </c>
      <c r="D85" s="61">
        <f>SUM(D86+D123)</f>
        <v>161452.16</v>
      </c>
      <c r="E85" s="62">
        <f>D85/$D$182</f>
        <v>0.11497099921158509</v>
      </c>
      <c r="F85" s="61">
        <f>F86+F123</f>
        <v>157410.76</v>
      </c>
      <c r="G85" s="28">
        <f>F85/$F$182</f>
        <v>0.11334580378377158</v>
      </c>
      <c r="H85" s="27">
        <f t="shared" si="3"/>
        <v>72.924509439890329</v>
      </c>
      <c r="I85" s="29">
        <f t="shared" si="4"/>
        <v>97.496843647059293</v>
      </c>
    </row>
    <row r="86" spans="1:9" ht="18.75" customHeight="1" x14ac:dyDescent="0.2">
      <c r="A86" s="38" t="s">
        <v>87</v>
      </c>
      <c r="B86" s="57">
        <f>SUM(B87:B122)</f>
        <v>19521.099999999999</v>
      </c>
      <c r="C86" s="18">
        <f>SUM(B86/$B$182)</f>
        <v>2.1070236460140699E-2</v>
      </c>
      <c r="D86" s="57">
        <f>SUM(D87:D121)</f>
        <v>45993.560000000005</v>
      </c>
      <c r="E86" s="58">
        <f>D86/$D$182</f>
        <v>3.2752275042328277E-2</v>
      </c>
      <c r="F86" s="57">
        <f>SUM(F87:F122)</f>
        <v>44728.160000000003</v>
      </c>
      <c r="G86" s="18">
        <f>F86/$F$182</f>
        <v>3.2207132771413724E-2</v>
      </c>
      <c r="H86" s="17">
        <f t="shared" si="3"/>
        <v>129.12725205034556</v>
      </c>
      <c r="I86" s="19">
        <f t="shared" si="4"/>
        <v>97.248745259118891</v>
      </c>
    </row>
    <row r="87" spans="1:9" ht="90" x14ac:dyDescent="0.2">
      <c r="A87" s="73" t="s">
        <v>141</v>
      </c>
      <c r="B87" s="57">
        <v>0</v>
      </c>
      <c r="C87" s="18">
        <f>SUM(B87/$B$182)</f>
        <v>0</v>
      </c>
      <c r="D87" s="57">
        <v>0</v>
      </c>
      <c r="E87" s="58">
        <f>D87/$D$182</f>
        <v>0</v>
      </c>
      <c r="F87" s="57">
        <v>0</v>
      </c>
      <c r="G87" s="18">
        <f>F87/$F$182</f>
        <v>0</v>
      </c>
      <c r="H87" s="17" t="e">
        <f t="shared" si="3"/>
        <v>#DIV/0!</v>
      </c>
      <c r="I87" s="19" t="e">
        <f t="shared" si="4"/>
        <v>#DIV/0!</v>
      </c>
    </row>
    <row r="88" spans="1:9" ht="75" x14ac:dyDescent="0.2">
      <c r="A88" s="74" t="s">
        <v>58</v>
      </c>
      <c r="B88" s="55">
        <v>554.1</v>
      </c>
      <c r="C88" s="4">
        <f>SUM(B88/$B$182)</f>
        <v>5.9807172867123071E-4</v>
      </c>
      <c r="D88" s="55">
        <v>582.29999999999995</v>
      </c>
      <c r="E88" s="56">
        <f>D88/$D$182</f>
        <v>4.1465913395587889E-4</v>
      </c>
      <c r="F88" s="55">
        <v>582.29999999999995</v>
      </c>
      <c r="G88" s="4">
        <f>F88/$F$182</f>
        <v>4.1929320170546272E-4</v>
      </c>
      <c r="H88" s="3">
        <f t="shared" si="3"/>
        <v>5.0893340552246684</v>
      </c>
      <c r="I88" s="9">
        <f t="shared" si="4"/>
        <v>100</v>
      </c>
    </row>
    <row r="89" spans="1:9" ht="60" x14ac:dyDescent="0.2">
      <c r="A89" s="74" t="s">
        <v>59</v>
      </c>
      <c r="B89" s="55">
        <v>1666.8</v>
      </c>
      <c r="C89" s="4">
        <f>SUM(B89/$B$182)</f>
        <v>1.7990722926352776E-3</v>
      </c>
      <c r="D89" s="55">
        <v>1737.2</v>
      </c>
      <c r="E89" s="56">
        <f>D89/$D$182</f>
        <v>1.2370699768300753E-3</v>
      </c>
      <c r="F89" s="55">
        <v>1737.2</v>
      </c>
      <c r="G89" s="4">
        <f>F89/$F$182</f>
        <v>1.2508949854074015E-3</v>
      </c>
      <c r="H89" s="3" t="s">
        <v>76</v>
      </c>
      <c r="I89" s="9">
        <f t="shared" si="4"/>
        <v>100</v>
      </c>
    </row>
    <row r="90" spans="1:9" ht="60" x14ac:dyDescent="0.2">
      <c r="A90" s="74" t="s">
        <v>60</v>
      </c>
      <c r="B90" s="55">
        <v>597.1</v>
      </c>
      <c r="C90" s="4">
        <f>SUM(B90/$B$182)</f>
        <v>6.444840808330479E-4</v>
      </c>
      <c r="D90" s="55">
        <v>639.1</v>
      </c>
      <c r="E90" s="56">
        <f>D90/$D$182</f>
        <v>4.5510673623768197E-4</v>
      </c>
      <c r="F90" s="55">
        <v>639.1</v>
      </c>
      <c r="G90" s="4">
        <f>F90/$F$182</f>
        <v>4.6019283051684914E-4</v>
      </c>
      <c r="H90" s="3">
        <f t="shared" si="3"/>
        <v>7.0339976553341188</v>
      </c>
      <c r="I90" s="9">
        <f t="shared" si="4"/>
        <v>100</v>
      </c>
    </row>
    <row r="91" spans="1:9" ht="45" x14ac:dyDescent="0.2">
      <c r="A91" s="74" t="s">
        <v>61</v>
      </c>
      <c r="B91" s="55">
        <v>54</v>
      </c>
      <c r="C91" s="4">
        <f>SUM(B91/$B$182)</f>
        <v>5.8285279459026275E-5</v>
      </c>
      <c r="D91" s="55">
        <v>35.4</v>
      </c>
      <c r="E91" s="56">
        <f>D91/$D$182</f>
        <v>2.5208540858729372E-5</v>
      </c>
      <c r="F91" s="55">
        <v>35.4</v>
      </c>
      <c r="G91" s="4">
        <f>F91/$F$182</f>
        <v>2.5490261618364042E-5</v>
      </c>
      <c r="H91" s="3">
        <f t="shared" si="3"/>
        <v>-34.444444444444443</v>
      </c>
      <c r="I91" s="9">
        <f t="shared" si="4"/>
        <v>100</v>
      </c>
    </row>
    <row r="92" spans="1:9" ht="50.25" customHeight="1" x14ac:dyDescent="0.2">
      <c r="A92" s="74" t="s">
        <v>62</v>
      </c>
      <c r="B92" s="55">
        <v>1513.7</v>
      </c>
      <c r="C92" s="4">
        <f>SUM(B92/$B$182)</f>
        <v>1.6338227317986679E-3</v>
      </c>
      <c r="D92" s="55">
        <v>1676.3</v>
      </c>
      <c r="E92" s="56">
        <f>D92/$D$182</f>
        <v>1.1937027412849731E-3</v>
      </c>
      <c r="F92" s="55">
        <v>1585.4</v>
      </c>
      <c r="G92" s="56">
        <f>F92/$F$182</f>
        <v>1.1415892872811966E-3</v>
      </c>
      <c r="H92" s="3">
        <f t="shared" si="3"/>
        <v>4.7367377948074392</v>
      </c>
      <c r="I92" s="9">
        <f t="shared" si="4"/>
        <v>94.577342957704474</v>
      </c>
    </row>
    <row r="93" spans="1:9" ht="33.75" customHeight="1" x14ac:dyDescent="0.2">
      <c r="A93" s="74" t="s">
        <v>144</v>
      </c>
      <c r="B93" s="55">
        <v>0</v>
      </c>
      <c r="C93" s="4">
        <f>SUM(B93/$B$182)</f>
        <v>0</v>
      </c>
      <c r="D93" s="55">
        <v>730.8</v>
      </c>
      <c r="E93" s="56">
        <f>D93/$D$182</f>
        <v>5.2040682654122669E-4</v>
      </c>
      <c r="F93" s="55">
        <v>730.8</v>
      </c>
      <c r="G93" s="4">
        <f>F93/$F$182</f>
        <v>5.2622268900283733E-4</v>
      </c>
      <c r="H93" s="3" t="s">
        <v>85</v>
      </c>
      <c r="I93" s="9">
        <f t="shared" si="4"/>
        <v>100</v>
      </c>
    </row>
    <row r="94" spans="1:9" ht="35.25" hidden="1" customHeight="1" x14ac:dyDescent="0.2">
      <c r="A94" s="74" t="s">
        <v>82</v>
      </c>
      <c r="B94" s="55">
        <v>0</v>
      </c>
      <c r="C94" s="4">
        <f>SUM(B94/$B$182)</f>
        <v>0</v>
      </c>
      <c r="D94" s="53">
        <v>0</v>
      </c>
      <c r="E94" s="56">
        <f>D94/$D$182</f>
        <v>0</v>
      </c>
      <c r="F94" s="53">
        <v>0</v>
      </c>
      <c r="G94" s="4">
        <f>F94/$F$182</f>
        <v>0</v>
      </c>
      <c r="H94" s="3" t="s">
        <v>85</v>
      </c>
      <c r="I94" s="9" t="e">
        <f t="shared" si="4"/>
        <v>#DIV/0!</v>
      </c>
    </row>
    <row r="95" spans="1:9" ht="63.75" customHeight="1" x14ac:dyDescent="0.2">
      <c r="A95" s="74" t="s">
        <v>83</v>
      </c>
      <c r="B95" s="55">
        <v>130</v>
      </c>
      <c r="C95" s="4">
        <f>SUM(B95/$B$182)</f>
        <v>1.4031641351247066E-4</v>
      </c>
      <c r="D95" s="55">
        <v>35.6</v>
      </c>
      <c r="E95" s="56">
        <f>D95/$D$182</f>
        <v>2.5350961993524455E-5</v>
      </c>
      <c r="F95" s="55">
        <v>35.6</v>
      </c>
      <c r="G95" s="4">
        <f>F95/$F$182</f>
        <v>2.5634274395868927E-5</v>
      </c>
      <c r="H95" s="3" t="s">
        <v>85</v>
      </c>
      <c r="I95" s="9">
        <f t="shared" si="4"/>
        <v>100</v>
      </c>
    </row>
    <row r="96" spans="1:9" ht="63.75" customHeight="1" x14ac:dyDescent="0.2">
      <c r="A96" s="74" t="s">
        <v>173</v>
      </c>
      <c r="B96" s="55">
        <v>0</v>
      </c>
      <c r="C96" s="4">
        <f>SUM(B96/$B$182)</f>
        <v>0</v>
      </c>
      <c r="D96" s="55">
        <v>600</v>
      </c>
      <c r="E96" s="56">
        <f>D96/$D$182</f>
        <v>4.272634043852436E-4</v>
      </c>
      <c r="F96" s="55">
        <v>600</v>
      </c>
      <c r="G96" s="4">
        <f>F96/$F$182</f>
        <v>4.3203833251464482E-4</v>
      </c>
      <c r="H96" s="3" t="s">
        <v>85</v>
      </c>
      <c r="I96" s="9">
        <f t="shared" si="4"/>
        <v>100</v>
      </c>
    </row>
    <row r="97" spans="1:9" ht="30" x14ac:dyDescent="0.2">
      <c r="A97" s="74" t="s">
        <v>63</v>
      </c>
      <c r="B97" s="55">
        <v>785.1</v>
      </c>
      <c r="C97" s="4">
        <f>SUM(B97/$B$182)</f>
        <v>8.4740320191262089E-4</v>
      </c>
      <c r="D97" s="81">
        <v>1029.5999999999999</v>
      </c>
      <c r="E97" s="56">
        <f>D97/$D$182</f>
        <v>7.3318400192507794E-4</v>
      </c>
      <c r="F97" s="55">
        <v>972.3</v>
      </c>
      <c r="G97" s="4">
        <f>F97/$F$182</f>
        <v>7.0011811783998181E-4</v>
      </c>
      <c r="H97" s="3">
        <f t="shared" si="3"/>
        <v>23.844096293465796</v>
      </c>
      <c r="I97" s="9">
        <f t="shared" si="4"/>
        <v>94.434731934731943</v>
      </c>
    </row>
    <row r="98" spans="1:9" ht="60" x14ac:dyDescent="0.2">
      <c r="A98" s="74" t="s">
        <v>64</v>
      </c>
      <c r="B98" s="55">
        <v>1.6</v>
      </c>
      <c r="C98" s="4">
        <f>SUM(B98/$B$182)</f>
        <v>1.7269712432304081E-6</v>
      </c>
      <c r="D98" s="55">
        <v>1.8</v>
      </c>
      <c r="E98" s="56">
        <f>D98/$D$182</f>
        <v>1.2817902131557307E-6</v>
      </c>
      <c r="F98" s="55">
        <v>1.8</v>
      </c>
      <c r="G98" s="4">
        <f>F98/$F$182</f>
        <v>1.2961149975439343E-6</v>
      </c>
      <c r="H98" s="3" t="s">
        <v>85</v>
      </c>
      <c r="I98" s="9">
        <f t="shared" si="4"/>
        <v>100</v>
      </c>
    </row>
    <row r="99" spans="1:9" ht="45" x14ac:dyDescent="0.2">
      <c r="A99" s="74" t="s">
        <v>172</v>
      </c>
      <c r="B99" s="55">
        <v>0</v>
      </c>
      <c r="C99" s="4">
        <f>SUM(B99/$B$182)</f>
        <v>0</v>
      </c>
      <c r="D99" s="55">
        <v>0</v>
      </c>
      <c r="E99" s="56">
        <f>D99/$D$182</f>
        <v>0</v>
      </c>
      <c r="F99" s="55">
        <v>0</v>
      </c>
      <c r="G99" s="4">
        <f>F99/$F$182</f>
        <v>0</v>
      </c>
      <c r="H99" s="3"/>
      <c r="I99" s="9" t="e">
        <f t="shared" si="4"/>
        <v>#DIV/0!</v>
      </c>
    </row>
    <row r="100" spans="1:9" ht="29.25" customHeight="1" x14ac:dyDescent="0.2">
      <c r="A100" s="74" t="s">
        <v>137</v>
      </c>
      <c r="B100" s="55">
        <v>6</v>
      </c>
      <c r="C100" s="4">
        <f>SUM(B100/$B$182)</f>
        <v>6.4761421621140301E-6</v>
      </c>
      <c r="D100" s="55">
        <v>6</v>
      </c>
      <c r="E100" s="56">
        <f>D100/$D$182</f>
        <v>4.2726340438524356E-6</v>
      </c>
      <c r="F100" s="55">
        <v>6</v>
      </c>
      <c r="G100" s="4">
        <f>F100/$F$182</f>
        <v>4.3203833251464483E-6</v>
      </c>
      <c r="H100" s="3" t="s">
        <v>85</v>
      </c>
      <c r="I100" s="9" t="s">
        <v>85</v>
      </c>
    </row>
    <row r="101" spans="1:9" ht="22.5" customHeight="1" x14ac:dyDescent="0.2">
      <c r="A101" s="74" t="s">
        <v>65</v>
      </c>
      <c r="B101" s="55">
        <v>243.4</v>
      </c>
      <c r="C101" s="4">
        <f>SUM(B101/$B$182)</f>
        <v>2.6271550037642585E-4</v>
      </c>
      <c r="D101" s="55">
        <v>381.7</v>
      </c>
      <c r="E101" s="56">
        <f>D101/$D$182</f>
        <v>2.7181073575641243E-4</v>
      </c>
      <c r="F101" s="55">
        <v>372.9</v>
      </c>
      <c r="G101" s="4">
        <f>F101/$F$182</f>
        <v>2.685118236578517E-4</v>
      </c>
      <c r="H101" s="3">
        <f t="shared" si="3"/>
        <v>53.204601479046829</v>
      </c>
      <c r="I101" s="9">
        <f t="shared" si="4"/>
        <v>97.694524495677229</v>
      </c>
    </row>
    <row r="102" spans="1:9" ht="15" x14ac:dyDescent="0.2">
      <c r="A102" s="74" t="s">
        <v>165</v>
      </c>
      <c r="B102" s="55">
        <v>184.4</v>
      </c>
      <c r="C102" s="4">
        <f t="shared" ref="C102" si="5">SUM(B102/$B$182)</f>
        <v>1.9903343578230455E-4</v>
      </c>
      <c r="D102" s="55">
        <v>0</v>
      </c>
      <c r="E102" s="56">
        <f t="shared" ref="E102:E133" si="6">D102/$D$182</f>
        <v>0</v>
      </c>
      <c r="F102" s="55">
        <v>0</v>
      </c>
      <c r="G102" s="4">
        <f t="shared" ref="G102:G133" si="7">F102/$F$182</f>
        <v>0</v>
      </c>
      <c r="H102" s="3" t="s">
        <v>76</v>
      </c>
      <c r="I102" s="9" t="e">
        <f t="shared" si="4"/>
        <v>#DIV/0!</v>
      </c>
    </row>
    <row r="103" spans="1:9" ht="19.5" customHeight="1" x14ac:dyDescent="0.2">
      <c r="A103" s="74" t="s">
        <v>90</v>
      </c>
      <c r="B103" s="55">
        <v>1006.2</v>
      </c>
      <c r="C103" s="4">
        <f t="shared" ref="C103:C134" si="8">SUM(B103/$B$182)</f>
        <v>1.086049040586523E-3</v>
      </c>
      <c r="D103" s="55">
        <v>0</v>
      </c>
      <c r="E103" s="56">
        <f t="shared" si="6"/>
        <v>0</v>
      </c>
      <c r="F103" s="55">
        <v>0</v>
      </c>
      <c r="G103" s="4">
        <f t="shared" si="7"/>
        <v>0</v>
      </c>
      <c r="H103" s="3" t="s">
        <v>76</v>
      </c>
      <c r="I103" s="9" t="e">
        <f t="shared" si="4"/>
        <v>#DIV/0!</v>
      </c>
    </row>
    <row r="104" spans="1:9" ht="30" x14ac:dyDescent="0.2">
      <c r="A104" s="74" t="s">
        <v>66</v>
      </c>
      <c r="B104" s="55">
        <v>0</v>
      </c>
      <c r="C104" s="4">
        <f t="shared" si="8"/>
        <v>0</v>
      </c>
      <c r="D104" s="55">
        <v>0</v>
      </c>
      <c r="E104" s="56">
        <f t="shared" si="6"/>
        <v>0</v>
      </c>
      <c r="F104" s="55">
        <v>0</v>
      </c>
      <c r="G104" s="4">
        <f t="shared" si="7"/>
        <v>0</v>
      </c>
      <c r="H104" s="3" t="s">
        <v>76</v>
      </c>
      <c r="I104" s="9" t="e">
        <f t="shared" si="4"/>
        <v>#DIV/0!</v>
      </c>
    </row>
    <row r="105" spans="1:9" ht="45" x14ac:dyDescent="0.2">
      <c r="A105" s="74" t="s">
        <v>67</v>
      </c>
      <c r="B105" s="55">
        <v>0</v>
      </c>
      <c r="C105" s="4">
        <f t="shared" si="8"/>
        <v>0</v>
      </c>
      <c r="D105" s="55">
        <v>0.06</v>
      </c>
      <c r="E105" s="56">
        <f t="shared" si="6"/>
        <v>4.272634043852436E-8</v>
      </c>
      <c r="F105" s="55">
        <v>0.06</v>
      </c>
      <c r="G105" s="4">
        <f t="shared" si="7"/>
        <v>4.3203833251464479E-8</v>
      </c>
      <c r="H105" s="3" t="s">
        <v>76</v>
      </c>
      <c r="I105" s="9">
        <f t="shared" si="4"/>
        <v>100</v>
      </c>
    </row>
    <row r="106" spans="1:9" ht="33" customHeight="1" x14ac:dyDescent="0.2">
      <c r="A106" s="74" t="s">
        <v>154</v>
      </c>
      <c r="B106" s="55">
        <v>0</v>
      </c>
      <c r="C106" s="4">
        <f t="shared" si="8"/>
        <v>0</v>
      </c>
      <c r="D106" s="55">
        <v>0</v>
      </c>
      <c r="E106" s="56">
        <f t="shared" si="6"/>
        <v>0</v>
      </c>
      <c r="F106" s="55">
        <v>0</v>
      </c>
      <c r="G106" s="4">
        <f t="shared" si="7"/>
        <v>0</v>
      </c>
      <c r="H106" s="3" t="e">
        <f t="shared" si="3"/>
        <v>#DIV/0!</v>
      </c>
      <c r="I106" s="9" t="e">
        <f t="shared" si="4"/>
        <v>#DIV/0!</v>
      </c>
    </row>
    <row r="107" spans="1:9" ht="30" x14ac:dyDescent="0.2">
      <c r="A107" s="74" t="s">
        <v>68</v>
      </c>
      <c r="B107" s="55">
        <v>4868.7</v>
      </c>
      <c r="C107" s="4">
        <f t="shared" si="8"/>
        <v>5.25506555744743E-3</v>
      </c>
      <c r="D107" s="55">
        <v>6186.1</v>
      </c>
      <c r="E107" s="56">
        <f t="shared" si="6"/>
        <v>4.4051569097792592E-3</v>
      </c>
      <c r="F107" s="55">
        <v>5969.5</v>
      </c>
      <c r="G107" s="4">
        <f t="shared" si="7"/>
        <v>4.2984213765769538E-3</v>
      </c>
      <c r="H107" s="3">
        <f t="shared" si="3"/>
        <v>22.609731550516571</v>
      </c>
      <c r="I107" s="9">
        <f t="shared" si="4"/>
        <v>96.498601703819858</v>
      </c>
    </row>
    <row r="108" spans="1:9" ht="30" x14ac:dyDescent="0.2">
      <c r="A108" s="74" t="s">
        <v>145</v>
      </c>
      <c r="B108" s="55">
        <v>0</v>
      </c>
      <c r="C108" s="4">
        <f t="shared" si="8"/>
        <v>0</v>
      </c>
      <c r="D108" s="55">
        <v>0</v>
      </c>
      <c r="E108" s="56">
        <f t="shared" si="6"/>
        <v>0</v>
      </c>
      <c r="F108" s="55">
        <v>0</v>
      </c>
      <c r="G108" s="4">
        <f t="shared" si="7"/>
        <v>0</v>
      </c>
      <c r="H108" s="3" t="s">
        <v>76</v>
      </c>
      <c r="I108" s="9" t="s">
        <v>85</v>
      </c>
    </row>
    <row r="109" spans="1:9" ht="21.75" customHeight="1" x14ac:dyDescent="0.2">
      <c r="A109" s="74" t="s">
        <v>91</v>
      </c>
      <c r="B109" s="55">
        <v>424.7</v>
      </c>
      <c r="C109" s="4">
        <f t="shared" si="8"/>
        <v>4.5840292937497141E-4</v>
      </c>
      <c r="D109" s="55">
        <v>653.9</v>
      </c>
      <c r="E109" s="56">
        <f t="shared" si="6"/>
        <v>4.6564590021251796E-4</v>
      </c>
      <c r="F109" s="55">
        <v>653</v>
      </c>
      <c r="G109" s="4">
        <f t="shared" si="7"/>
        <v>4.7020171855343844E-4</v>
      </c>
      <c r="H109" s="3" t="s">
        <v>85</v>
      </c>
      <c r="I109" s="9">
        <f t="shared" si="4"/>
        <v>99.862364275883166</v>
      </c>
    </row>
    <row r="110" spans="1:9" ht="30" x14ac:dyDescent="0.2">
      <c r="A110" s="74" t="s">
        <v>69</v>
      </c>
      <c r="B110" s="55">
        <v>169.6</v>
      </c>
      <c r="C110" s="4">
        <f t="shared" si="8"/>
        <v>1.8305895178242324E-4</v>
      </c>
      <c r="D110" s="55">
        <v>170.9</v>
      </c>
      <c r="E110" s="56">
        <f t="shared" si="6"/>
        <v>1.2169885968239688E-4</v>
      </c>
      <c r="F110" s="55">
        <v>149.9</v>
      </c>
      <c r="G110" s="4">
        <f t="shared" si="7"/>
        <v>1.0793757673990877E-4</v>
      </c>
      <c r="H110" s="3">
        <f t="shared" si="3"/>
        <v>-11.615566037735846</v>
      </c>
      <c r="I110" s="9">
        <f t="shared" si="4"/>
        <v>87.712112346401412</v>
      </c>
    </row>
    <row r="111" spans="1:9" ht="15" x14ac:dyDescent="0.2">
      <c r="A111" s="74" t="s">
        <v>163</v>
      </c>
      <c r="B111" s="55">
        <v>0</v>
      </c>
      <c r="C111" s="4">
        <f t="shared" si="8"/>
        <v>0</v>
      </c>
      <c r="D111" s="55">
        <v>1174.0999999999999</v>
      </c>
      <c r="E111" s="56">
        <f t="shared" si="6"/>
        <v>8.3608327181452407E-4</v>
      </c>
      <c r="F111" s="55">
        <v>1174.0999999999999</v>
      </c>
      <c r="G111" s="4">
        <f t="shared" si="7"/>
        <v>8.4542701034240732E-4</v>
      </c>
      <c r="H111" s="3" t="e">
        <f t="shared" si="3"/>
        <v>#DIV/0!</v>
      </c>
      <c r="I111" s="9">
        <f t="shared" si="4"/>
        <v>100</v>
      </c>
    </row>
    <row r="112" spans="1:9" ht="19.5" customHeight="1" x14ac:dyDescent="0.2">
      <c r="A112" s="74" t="s">
        <v>92</v>
      </c>
      <c r="B112" s="55">
        <v>2129.6</v>
      </c>
      <c r="C112" s="4">
        <f t="shared" si="8"/>
        <v>2.298598724739673E-3</v>
      </c>
      <c r="D112" s="55">
        <v>2472.4</v>
      </c>
      <c r="E112" s="56">
        <f t="shared" si="6"/>
        <v>1.7606100683367938E-3</v>
      </c>
      <c r="F112" s="55">
        <v>2472.4</v>
      </c>
      <c r="G112" s="4">
        <f t="shared" si="7"/>
        <v>1.7802859555153465E-3</v>
      </c>
      <c r="H112" s="3">
        <f t="shared" si="3"/>
        <v>16.096919609316316</v>
      </c>
      <c r="I112" s="9">
        <f t="shared" si="4"/>
        <v>100</v>
      </c>
    </row>
    <row r="113" spans="1:9" ht="22.5" customHeight="1" x14ac:dyDescent="0.2">
      <c r="A113" s="74" t="s">
        <v>95</v>
      </c>
      <c r="B113" s="55">
        <v>3888.5</v>
      </c>
      <c r="C113" s="4">
        <f t="shared" si="8"/>
        <v>4.197079799563401E-3</v>
      </c>
      <c r="D113" s="81">
        <v>4641.2</v>
      </c>
      <c r="E113" s="56">
        <f t="shared" si="6"/>
        <v>3.305024854054654E-3</v>
      </c>
      <c r="F113" s="55">
        <v>4641.2</v>
      </c>
      <c r="G113" s="4">
        <f t="shared" si="7"/>
        <v>3.3419605147782822E-3</v>
      </c>
      <c r="H113" s="3">
        <f t="shared" si="3"/>
        <v>19.357078564999355</v>
      </c>
      <c r="I113" s="9" t="s">
        <v>76</v>
      </c>
    </row>
    <row r="114" spans="1:9" ht="30" customHeight="1" x14ac:dyDescent="0.2">
      <c r="A114" s="74" t="s">
        <v>94</v>
      </c>
      <c r="B114" s="55">
        <v>1098.3</v>
      </c>
      <c r="C114" s="56">
        <f t="shared" si="8"/>
        <v>1.1854578227749732E-3</v>
      </c>
      <c r="D114" s="55">
        <v>2854.9</v>
      </c>
      <c r="E114" s="56">
        <f t="shared" si="6"/>
        <v>2.0329904886323864E-3</v>
      </c>
      <c r="F114" s="55">
        <v>2854.8</v>
      </c>
      <c r="G114" s="4">
        <f t="shared" si="7"/>
        <v>2.0556383861046802E-3</v>
      </c>
      <c r="H114" s="3">
        <f t="shared" si="3"/>
        <v>159.92898115269054</v>
      </c>
      <c r="I114" s="9">
        <f t="shared" si="4"/>
        <v>99.99649725034152</v>
      </c>
    </row>
    <row r="115" spans="1:9" ht="30" customHeight="1" x14ac:dyDescent="0.2">
      <c r="A115" s="74" t="s">
        <v>164</v>
      </c>
      <c r="B115" s="55">
        <v>0</v>
      </c>
      <c r="C115" s="4">
        <f t="shared" si="8"/>
        <v>0</v>
      </c>
      <c r="D115" s="55">
        <v>15783.4</v>
      </c>
      <c r="E115" s="56">
        <f t="shared" si="6"/>
        <v>1.1239448694623422E-2</v>
      </c>
      <c r="F115" s="55">
        <v>15108</v>
      </c>
      <c r="G115" s="4">
        <f t="shared" si="7"/>
        <v>1.0878725212718756E-2</v>
      </c>
      <c r="H115" s="3" t="e">
        <f t="shared" si="3"/>
        <v>#DIV/0!</v>
      </c>
      <c r="I115" s="9">
        <f t="shared" si="4"/>
        <v>95.720820608994259</v>
      </c>
    </row>
    <row r="116" spans="1:9" ht="38.25" customHeight="1" x14ac:dyDescent="0.2">
      <c r="A116" s="74" t="s">
        <v>155</v>
      </c>
      <c r="B116" s="55">
        <v>0</v>
      </c>
      <c r="C116" s="4">
        <f t="shared" si="8"/>
        <v>0</v>
      </c>
      <c r="D116" s="55">
        <v>545.1</v>
      </c>
      <c r="E116" s="56">
        <f t="shared" si="6"/>
        <v>3.8816880288399381E-4</v>
      </c>
      <c r="F116" s="55">
        <v>351</v>
      </c>
      <c r="G116" s="4">
        <f t="shared" si="7"/>
        <v>2.527424245210672E-4</v>
      </c>
      <c r="H116" s="3" t="e">
        <f t="shared" si="3"/>
        <v>#DIV/0!</v>
      </c>
      <c r="I116" s="9">
        <f t="shared" si="4"/>
        <v>64.391854705558615</v>
      </c>
    </row>
    <row r="117" spans="1:9" ht="38.25" customHeight="1" x14ac:dyDescent="0.2">
      <c r="A117" s="74" t="s">
        <v>156</v>
      </c>
      <c r="B117" s="55">
        <v>0</v>
      </c>
      <c r="C117" s="4">
        <f t="shared" si="8"/>
        <v>0</v>
      </c>
      <c r="D117" s="55">
        <v>1388.4</v>
      </c>
      <c r="E117" s="56">
        <f t="shared" si="6"/>
        <v>9.8868751774745366E-4</v>
      </c>
      <c r="F117" s="55">
        <v>1388.2</v>
      </c>
      <c r="G117" s="4">
        <f t="shared" si="7"/>
        <v>9.9959268866138323E-4</v>
      </c>
      <c r="H117" s="3" t="e">
        <f t="shared" si="3"/>
        <v>#DIV/0!</v>
      </c>
      <c r="I117" s="9">
        <f t="shared" si="4"/>
        <v>99.985594929415157</v>
      </c>
    </row>
    <row r="118" spans="1:9" ht="106.5" customHeight="1" x14ac:dyDescent="0.2">
      <c r="A118" s="74" t="s">
        <v>93</v>
      </c>
      <c r="B118" s="55">
        <v>168.6</v>
      </c>
      <c r="C118" s="4">
        <f t="shared" si="8"/>
        <v>1.8197959475540424E-4</v>
      </c>
      <c r="D118" s="55">
        <v>825.9</v>
      </c>
      <c r="E118" s="56">
        <f t="shared" si="6"/>
        <v>5.8812807613628775E-4</v>
      </c>
      <c r="F118" s="55">
        <v>825.8</v>
      </c>
      <c r="G118" s="4">
        <f t="shared" si="7"/>
        <v>5.946287583176561E-4</v>
      </c>
      <c r="H118" s="3" t="s">
        <v>76</v>
      </c>
      <c r="I118" s="9">
        <f t="shared" si="4"/>
        <v>99.987891996609761</v>
      </c>
    </row>
    <row r="119" spans="1:9" ht="38.25" customHeight="1" x14ac:dyDescent="0.2">
      <c r="A119" s="74" t="s">
        <v>167</v>
      </c>
      <c r="B119" s="55">
        <v>0</v>
      </c>
      <c r="C119" s="4">
        <f t="shared" si="8"/>
        <v>0</v>
      </c>
      <c r="D119" s="55">
        <v>1841.4</v>
      </c>
      <c r="E119" s="56">
        <f t="shared" si="6"/>
        <v>1.3112713880583126E-3</v>
      </c>
      <c r="F119" s="55">
        <v>1841.4</v>
      </c>
      <c r="G119" s="4">
        <f t="shared" si="7"/>
        <v>1.3259256424874449E-3</v>
      </c>
      <c r="H119" s="3"/>
      <c r="I119" s="9">
        <f t="shared" si="4"/>
        <v>100</v>
      </c>
    </row>
    <row r="120" spans="1:9" ht="53.25" customHeight="1" x14ac:dyDescent="0.2">
      <c r="A120" s="74" t="s">
        <v>146</v>
      </c>
      <c r="B120" s="55">
        <v>0</v>
      </c>
      <c r="C120" s="4">
        <f t="shared" si="8"/>
        <v>0</v>
      </c>
      <c r="D120" s="55">
        <v>0</v>
      </c>
      <c r="E120" s="56">
        <f t="shared" si="6"/>
        <v>0</v>
      </c>
      <c r="F120" s="55">
        <v>0</v>
      </c>
      <c r="G120" s="4">
        <f t="shared" si="7"/>
        <v>0</v>
      </c>
      <c r="H120" s="3"/>
      <c r="I120" s="9" t="e">
        <f t="shared" si="4"/>
        <v>#DIV/0!</v>
      </c>
    </row>
    <row r="121" spans="1:9" ht="45" x14ac:dyDescent="0.2">
      <c r="A121" s="74" t="s">
        <v>139</v>
      </c>
      <c r="B121" s="55">
        <v>30.7</v>
      </c>
      <c r="C121" s="4">
        <f t="shared" si="8"/>
        <v>3.3136260729483457E-5</v>
      </c>
      <c r="D121" s="55">
        <v>0</v>
      </c>
      <c r="E121" s="56">
        <f t="shared" si="6"/>
        <v>0</v>
      </c>
      <c r="F121" s="55">
        <v>0</v>
      </c>
      <c r="G121" s="4">
        <f t="shared" si="7"/>
        <v>0</v>
      </c>
      <c r="H121" s="3">
        <f t="shared" si="3"/>
        <v>-100</v>
      </c>
      <c r="I121" s="9" t="s">
        <v>85</v>
      </c>
    </row>
    <row r="122" spans="1:9" ht="45" hidden="1" x14ac:dyDescent="0.2">
      <c r="A122" s="70" t="s">
        <v>96</v>
      </c>
      <c r="B122" s="53">
        <v>0</v>
      </c>
      <c r="C122" s="4">
        <f t="shared" si="8"/>
        <v>0</v>
      </c>
      <c r="D122" s="53">
        <v>0</v>
      </c>
      <c r="E122" s="4">
        <f t="shared" si="6"/>
        <v>0</v>
      </c>
      <c r="F122" s="53">
        <v>0</v>
      </c>
      <c r="G122" s="4">
        <f t="shared" si="7"/>
        <v>0</v>
      </c>
      <c r="H122" s="3" t="s">
        <v>85</v>
      </c>
      <c r="I122" s="9" t="e">
        <f t="shared" si="4"/>
        <v>#DIV/0!</v>
      </c>
    </row>
    <row r="123" spans="1:9" ht="30" x14ac:dyDescent="0.2">
      <c r="A123" s="75" t="s">
        <v>86</v>
      </c>
      <c r="B123" s="55">
        <f>SUM(B124:B132)</f>
        <v>71507.5</v>
      </c>
      <c r="C123" s="4">
        <f t="shared" si="8"/>
        <v>7.7182122609561504E-2</v>
      </c>
      <c r="D123" s="55">
        <f>SUM(D124:D132)</f>
        <v>115458.59999999999</v>
      </c>
      <c r="E123" s="56">
        <f t="shared" si="6"/>
        <v>8.221872416925681E-2</v>
      </c>
      <c r="F123" s="55">
        <f>SUM(F124:F132)</f>
        <v>112682.6</v>
      </c>
      <c r="G123" s="4">
        <f t="shared" si="7"/>
        <v>8.113867101235786E-2</v>
      </c>
      <c r="H123" s="3">
        <f t="shared" si="3"/>
        <v>57.581512428766217</v>
      </c>
      <c r="I123" s="9">
        <f t="shared" si="4"/>
        <v>97.595674986531975</v>
      </c>
    </row>
    <row r="124" spans="1:9" ht="30" x14ac:dyDescent="0.2">
      <c r="A124" s="74" t="s">
        <v>106</v>
      </c>
      <c r="B124" s="55">
        <v>3596.2</v>
      </c>
      <c r="C124" s="4">
        <f t="shared" si="8"/>
        <v>3.881583740565746E-3</v>
      </c>
      <c r="D124" s="55">
        <v>3995.9</v>
      </c>
      <c r="E124" s="56">
        <f t="shared" si="6"/>
        <v>2.8455030626383247E-3</v>
      </c>
      <c r="F124" s="55">
        <v>3980.1</v>
      </c>
      <c r="G124" s="4">
        <f t="shared" si="7"/>
        <v>2.8659262787358963E-3</v>
      </c>
      <c r="H124" s="3">
        <f t="shared" si="3"/>
        <v>10.675157110283081</v>
      </c>
      <c r="I124" s="9">
        <f t="shared" si="4"/>
        <v>99.604594709577313</v>
      </c>
    </row>
    <row r="125" spans="1:9" ht="30" x14ac:dyDescent="0.2">
      <c r="A125" s="74" t="s">
        <v>70</v>
      </c>
      <c r="B125" s="55">
        <v>3042.8</v>
      </c>
      <c r="C125" s="4">
        <f t="shared" si="8"/>
        <v>3.2842675618134287E-3</v>
      </c>
      <c r="D125" s="55">
        <v>3699.2</v>
      </c>
      <c r="E125" s="56">
        <f t="shared" si="6"/>
        <v>2.6342213091698216E-3</v>
      </c>
      <c r="F125" s="55">
        <v>3694.5</v>
      </c>
      <c r="G125" s="4">
        <f t="shared" si="7"/>
        <v>2.6602760324589254E-3</v>
      </c>
      <c r="H125" s="3">
        <f t="shared" si="3"/>
        <v>21.417773103720265</v>
      </c>
      <c r="I125" s="9">
        <f t="shared" si="4"/>
        <v>99.872945501730101</v>
      </c>
    </row>
    <row r="126" spans="1:9" ht="15" x14ac:dyDescent="0.2">
      <c r="A126" s="74" t="s">
        <v>71</v>
      </c>
      <c r="B126" s="55">
        <v>3101.8</v>
      </c>
      <c r="C126" s="4">
        <f t="shared" si="8"/>
        <v>3.3479496264075502E-3</v>
      </c>
      <c r="D126" s="55">
        <v>4149.8</v>
      </c>
      <c r="E126" s="56">
        <f t="shared" si="6"/>
        <v>2.9550961258631397E-3</v>
      </c>
      <c r="F126" s="55">
        <v>4149.5</v>
      </c>
      <c r="G126" s="4">
        <f t="shared" si="7"/>
        <v>2.9879051012825309E-3</v>
      </c>
      <c r="H126" s="3">
        <f t="shared" si="3"/>
        <v>33.777161648075293</v>
      </c>
      <c r="I126" s="9">
        <f t="shared" si="4"/>
        <v>99.992770735939075</v>
      </c>
    </row>
    <row r="127" spans="1:9" ht="30" customHeight="1" x14ac:dyDescent="0.2">
      <c r="A127" s="74" t="s">
        <v>72</v>
      </c>
      <c r="B127" s="55">
        <v>48153.2</v>
      </c>
      <c r="C127" s="4">
        <f t="shared" si="8"/>
        <v>5.1974494793451551E-2</v>
      </c>
      <c r="D127" s="55">
        <v>68696.899999999994</v>
      </c>
      <c r="E127" s="56">
        <f t="shared" si="6"/>
        <v>4.8919452274521061E-2</v>
      </c>
      <c r="F127" s="55">
        <v>66636.3</v>
      </c>
      <c r="G127" s="4">
        <f t="shared" si="7"/>
        <v>4.7982393228242708E-2</v>
      </c>
      <c r="H127" s="3">
        <f t="shared" si="3"/>
        <v>38.383949560984547</v>
      </c>
      <c r="I127" s="9">
        <f t="shared" si="4"/>
        <v>97.000446890616615</v>
      </c>
    </row>
    <row r="128" spans="1:9" ht="16.5" customHeight="1" x14ac:dyDescent="0.2">
      <c r="A128" s="74" t="s">
        <v>107</v>
      </c>
      <c r="B128" s="55">
        <v>1630</v>
      </c>
      <c r="C128" s="4">
        <f t="shared" si="8"/>
        <v>1.7593519540409783E-3</v>
      </c>
      <c r="D128" s="55">
        <v>2485</v>
      </c>
      <c r="E128" s="56">
        <f t="shared" si="6"/>
        <v>1.7695825998288838E-3</v>
      </c>
      <c r="F128" s="55">
        <v>2484.9</v>
      </c>
      <c r="G128" s="4">
        <f t="shared" si="7"/>
        <v>1.7892867541094014E-3</v>
      </c>
      <c r="H128" s="3" t="s">
        <v>76</v>
      </c>
      <c r="I128" s="9">
        <f t="shared" si="4"/>
        <v>99.995975855130794</v>
      </c>
    </row>
    <row r="129" spans="1:9" ht="29.25" customHeight="1" x14ac:dyDescent="0.2">
      <c r="A129" s="74" t="s">
        <v>108</v>
      </c>
      <c r="B129" s="55">
        <v>82.1</v>
      </c>
      <c r="C129" s="4">
        <f t="shared" si="8"/>
        <v>8.8615211918260302E-5</v>
      </c>
      <c r="D129" s="55">
        <v>113.7</v>
      </c>
      <c r="E129" s="56">
        <f t="shared" si="6"/>
        <v>8.0966415131003666E-5</v>
      </c>
      <c r="F129" s="55">
        <v>113.6</v>
      </c>
      <c r="G129" s="4">
        <f t="shared" si="7"/>
        <v>8.1799257622772745E-5</v>
      </c>
      <c r="H129" s="3" t="s">
        <v>76</v>
      </c>
      <c r="I129" s="9">
        <f t="shared" si="4"/>
        <v>99.912049252418626</v>
      </c>
    </row>
    <row r="130" spans="1:9" ht="81.75" customHeight="1" x14ac:dyDescent="0.2">
      <c r="A130" s="76" t="s">
        <v>143</v>
      </c>
      <c r="B130" s="59">
        <v>1055.3</v>
      </c>
      <c r="C130" s="4">
        <f t="shared" si="8"/>
        <v>1.1390454706131561E-3</v>
      </c>
      <c r="D130" s="59">
        <v>0</v>
      </c>
      <c r="E130" s="56">
        <f t="shared" si="6"/>
        <v>0</v>
      </c>
      <c r="F130" s="59">
        <v>0</v>
      </c>
      <c r="G130" s="4">
        <f t="shared" si="7"/>
        <v>0</v>
      </c>
      <c r="H130" s="20">
        <f t="shared" si="3"/>
        <v>-100</v>
      </c>
      <c r="I130" s="9" t="e">
        <f t="shared" si="4"/>
        <v>#DIV/0!</v>
      </c>
    </row>
    <row r="131" spans="1:9" ht="30" x14ac:dyDescent="0.2">
      <c r="A131" s="76" t="s">
        <v>73</v>
      </c>
      <c r="B131" s="59">
        <v>10756.3</v>
      </c>
      <c r="C131" s="21">
        <f t="shared" si="8"/>
        <v>1.1609887989724524E-2</v>
      </c>
      <c r="D131" s="59">
        <v>31558.5</v>
      </c>
      <c r="E131" s="60">
        <f t="shared" si="6"/>
        <v>2.247298691215285E-2</v>
      </c>
      <c r="F131" s="59">
        <v>30864.1</v>
      </c>
      <c r="G131" s="21">
        <f t="shared" si="7"/>
        <v>2.2224123830942081E-2</v>
      </c>
      <c r="H131" s="20">
        <f t="shared" si="3"/>
        <v>186.93974693900321</v>
      </c>
      <c r="I131" s="22">
        <f t="shared" si="4"/>
        <v>97.799641934819462</v>
      </c>
    </row>
    <row r="132" spans="1:9" ht="63" customHeight="1" thickBot="1" x14ac:dyDescent="0.25">
      <c r="A132" s="76" t="s">
        <v>140</v>
      </c>
      <c r="B132" s="59">
        <v>89.8</v>
      </c>
      <c r="C132" s="21">
        <f t="shared" si="8"/>
        <v>9.6926261026306648E-5</v>
      </c>
      <c r="D132" s="59">
        <v>759.6</v>
      </c>
      <c r="E132" s="60">
        <f t="shared" si="6"/>
        <v>5.4091546995171838E-4</v>
      </c>
      <c r="F132" s="59">
        <v>759.6</v>
      </c>
      <c r="G132" s="21">
        <f t="shared" si="7"/>
        <v>5.4696052896354038E-4</v>
      </c>
      <c r="H132" s="20">
        <f t="shared" si="3"/>
        <v>745.879732739421</v>
      </c>
      <c r="I132" s="22">
        <f t="shared" si="4"/>
        <v>100</v>
      </c>
    </row>
    <row r="133" spans="1:9" ht="47.25" customHeight="1" thickBot="1" x14ac:dyDescent="0.25">
      <c r="A133" s="30" t="s">
        <v>97</v>
      </c>
      <c r="B133" s="61">
        <f>SUM(B134)</f>
        <v>17093.3</v>
      </c>
      <c r="C133" s="28">
        <f t="shared" si="8"/>
        <v>1.8449773469943958E-2</v>
      </c>
      <c r="D133" s="61">
        <f>SUM(D134)</f>
        <v>35000.800000000003</v>
      </c>
      <c r="E133" s="62">
        <f t="shared" si="6"/>
        <v>2.4924268273678392E-2</v>
      </c>
      <c r="F133" s="61">
        <f>SUM(F134)</f>
        <v>34925.699999999997</v>
      </c>
      <c r="G133" s="28">
        <f t="shared" si="7"/>
        <v>2.5148735316511215E-2</v>
      </c>
      <c r="H133" s="27">
        <f t="shared" si="3"/>
        <v>104.32391638829247</v>
      </c>
      <c r="I133" s="29">
        <f t="shared" si="4"/>
        <v>99.785433475806258</v>
      </c>
    </row>
    <row r="134" spans="1:9" ht="47.25" customHeight="1" x14ac:dyDescent="0.2">
      <c r="A134" s="38" t="s">
        <v>99</v>
      </c>
      <c r="B134" s="57">
        <f>SUM(B135)</f>
        <v>17093.3</v>
      </c>
      <c r="C134" s="18">
        <f t="shared" si="8"/>
        <v>1.8449773469943958E-2</v>
      </c>
      <c r="D134" s="57">
        <f>SUM(D135)</f>
        <v>35000.800000000003</v>
      </c>
      <c r="E134" s="58">
        <f t="shared" ref="E134:E139" si="9">D134/$D$182</f>
        <v>2.4924268273678392E-2</v>
      </c>
      <c r="F134" s="57">
        <f>SUM(F135)</f>
        <v>34925.699999999997</v>
      </c>
      <c r="G134" s="18">
        <f t="shared" ref="G134:G139" si="10">F134/$F$182</f>
        <v>2.5148735316511215E-2</v>
      </c>
      <c r="H134" s="17">
        <f t="shared" si="3"/>
        <v>104.32391638829247</v>
      </c>
      <c r="I134" s="19">
        <f t="shared" si="4"/>
        <v>99.785433475806258</v>
      </c>
    </row>
    <row r="135" spans="1:9" ht="47.25" customHeight="1" thickBot="1" x14ac:dyDescent="0.25">
      <c r="A135" s="26" t="s">
        <v>98</v>
      </c>
      <c r="B135" s="59">
        <v>17093.3</v>
      </c>
      <c r="C135" s="21">
        <f t="shared" ref="C135:C139" si="11">SUM(B135/$B$182)</f>
        <v>1.8449773469943958E-2</v>
      </c>
      <c r="D135" s="59">
        <v>35000.800000000003</v>
      </c>
      <c r="E135" s="60">
        <f t="shared" si="9"/>
        <v>2.4924268273678392E-2</v>
      </c>
      <c r="F135" s="59">
        <v>34925.699999999997</v>
      </c>
      <c r="G135" s="21">
        <f t="shared" si="10"/>
        <v>2.5148735316511215E-2</v>
      </c>
      <c r="H135" s="20">
        <f t="shared" si="3"/>
        <v>104.32391638829247</v>
      </c>
      <c r="I135" s="22">
        <f t="shared" si="4"/>
        <v>99.785433475806258</v>
      </c>
    </row>
    <row r="136" spans="1:9" ht="29.25" thickBot="1" x14ac:dyDescent="0.25">
      <c r="A136" s="30" t="s">
        <v>100</v>
      </c>
      <c r="B136" s="61">
        <f>SUM(B137)</f>
        <v>14488.5</v>
      </c>
      <c r="C136" s="28">
        <f t="shared" si="11"/>
        <v>1.5638264285964855E-2</v>
      </c>
      <c r="D136" s="61">
        <f>SUM(D137)</f>
        <v>168223.3</v>
      </c>
      <c r="E136" s="62">
        <f t="shared" si="9"/>
        <v>0.1197927664248669</v>
      </c>
      <c r="F136" s="61">
        <f>SUM(F137)</f>
        <v>168166.6</v>
      </c>
      <c r="G136" s="28">
        <f t="shared" si="10"/>
        <v>0.12109069574776211</v>
      </c>
      <c r="H136" s="27" t="s">
        <v>85</v>
      </c>
      <c r="I136" s="29">
        <f t="shared" si="4"/>
        <v>99.966294799828574</v>
      </c>
    </row>
    <row r="137" spans="1:9" ht="30" x14ac:dyDescent="0.2">
      <c r="A137" s="38" t="s">
        <v>101</v>
      </c>
      <c r="B137" s="57">
        <f>SUM(B138:B140)</f>
        <v>14488.5</v>
      </c>
      <c r="C137" s="18">
        <f t="shared" si="11"/>
        <v>1.5638264285964855E-2</v>
      </c>
      <c r="D137" s="57">
        <f>SUM(D138:D140)</f>
        <v>168223.3</v>
      </c>
      <c r="E137" s="58">
        <f t="shared" si="9"/>
        <v>0.1197927664248669</v>
      </c>
      <c r="F137" s="57">
        <f>SUM(F138:F140)</f>
        <v>168166.6</v>
      </c>
      <c r="G137" s="18">
        <f t="shared" si="10"/>
        <v>0.12109069574776211</v>
      </c>
      <c r="H137" s="17" t="s">
        <v>85</v>
      </c>
      <c r="I137" s="19">
        <f t="shared" si="4"/>
        <v>99.966294799828574</v>
      </c>
    </row>
    <row r="138" spans="1:9" ht="45" x14ac:dyDescent="0.2">
      <c r="A138" s="41" t="s">
        <v>142</v>
      </c>
      <c r="B138" s="63">
        <v>122.9</v>
      </c>
      <c r="C138" s="21">
        <f t="shared" si="11"/>
        <v>1.3265297862063573E-4</v>
      </c>
      <c r="D138" s="63">
        <v>0</v>
      </c>
      <c r="E138" s="60">
        <f t="shared" si="9"/>
        <v>0</v>
      </c>
      <c r="F138" s="63">
        <v>0</v>
      </c>
      <c r="G138" s="21">
        <f t="shared" si="10"/>
        <v>0</v>
      </c>
      <c r="H138" s="3" t="s">
        <v>85</v>
      </c>
      <c r="I138" s="9" t="e">
        <f t="shared" si="4"/>
        <v>#DIV/0!</v>
      </c>
    </row>
    <row r="139" spans="1:9" s="12" customFormat="1" ht="51.75" customHeight="1" x14ac:dyDescent="0.2">
      <c r="A139" s="35" t="s">
        <v>166</v>
      </c>
      <c r="B139" s="55">
        <v>0</v>
      </c>
      <c r="C139" s="4">
        <f t="shared" si="11"/>
        <v>0</v>
      </c>
      <c r="D139" s="55">
        <v>168223.3</v>
      </c>
      <c r="E139" s="56">
        <f t="shared" si="9"/>
        <v>0.1197927664248669</v>
      </c>
      <c r="F139" s="55">
        <v>168166.6</v>
      </c>
      <c r="G139" s="4">
        <f t="shared" si="10"/>
        <v>0.12109069574776211</v>
      </c>
      <c r="H139" s="3" t="s">
        <v>85</v>
      </c>
      <c r="I139" s="9">
        <f t="shared" si="4"/>
        <v>99.966294799828574</v>
      </c>
    </row>
    <row r="140" spans="1:9" ht="77.25" customHeight="1" thickBot="1" x14ac:dyDescent="0.25">
      <c r="A140" s="41" t="s">
        <v>57</v>
      </c>
      <c r="B140" s="63">
        <v>14365.6</v>
      </c>
      <c r="C140" s="18">
        <f t="shared" ref="C140:C171" si="12">SUM(B140/$B$182)</f>
        <v>1.5505611307344219E-2</v>
      </c>
      <c r="D140" s="63">
        <v>0</v>
      </c>
      <c r="E140" s="58">
        <f t="shared" ref="E140:E171" si="13">D140/$D$182</f>
        <v>0</v>
      </c>
      <c r="F140" s="63">
        <v>0</v>
      </c>
      <c r="G140" s="18">
        <f t="shared" ref="G140:G171" si="14">F140/$F$182</f>
        <v>0</v>
      </c>
      <c r="H140" s="3" t="s">
        <v>85</v>
      </c>
      <c r="I140" s="9" t="e">
        <f t="shared" si="4"/>
        <v>#DIV/0!</v>
      </c>
    </row>
    <row r="141" spans="1:9" ht="51" customHeight="1" thickBot="1" x14ac:dyDescent="0.25">
      <c r="A141" s="30" t="s">
        <v>116</v>
      </c>
      <c r="B141" s="61">
        <f>SUM(B142)</f>
        <v>2107.6999999999998</v>
      </c>
      <c r="C141" s="43">
        <f t="shared" si="12"/>
        <v>2.2749608058479569E-3</v>
      </c>
      <c r="D141" s="61">
        <f t="shared" ref="D141:F141" si="15">SUM(D142)</f>
        <v>3103.4</v>
      </c>
      <c r="E141" s="66">
        <f t="shared" si="13"/>
        <v>2.209948748615275E-3</v>
      </c>
      <c r="F141" s="61">
        <f t="shared" si="15"/>
        <v>3103.4</v>
      </c>
      <c r="G141" s="43">
        <f t="shared" si="14"/>
        <v>2.2346462685432478E-3</v>
      </c>
      <c r="H141" s="42" t="s">
        <v>85</v>
      </c>
      <c r="I141" s="44">
        <f t="shared" si="4"/>
        <v>100</v>
      </c>
    </row>
    <row r="142" spans="1:9" ht="48.75" customHeight="1" x14ac:dyDescent="0.2">
      <c r="A142" s="38" t="s">
        <v>117</v>
      </c>
      <c r="B142" s="57">
        <f>SUM(B143)</f>
        <v>2107.6999999999998</v>
      </c>
      <c r="C142" s="18">
        <f t="shared" si="12"/>
        <v>2.2749608058479569E-3</v>
      </c>
      <c r="D142" s="57">
        <f>SUM(D143:D144)</f>
        <v>3103.4</v>
      </c>
      <c r="E142" s="58">
        <f t="shared" si="13"/>
        <v>2.209948748615275E-3</v>
      </c>
      <c r="F142" s="57">
        <f>SUM(F143:F144)</f>
        <v>3103.4</v>
      </c>
      <c r="G142" s="18">
        <f t="shared" si="14"/>
        <v>2.2346462685432478E-3</v>
      </c>
      <c r="H142" s="17" t="s">
        <v>85</v>
      </c>
      <c r="I142" s="19">
        <f t="shared" si="4"/>
        <v>100</v>
      </c>
    </row>
    <row r="143" spans="1:9" ht="76.5" customHeight="1" x14ac:dyDescent="0.2">
      <c r="A143" s="26" t="s">
        <v>102</v>
      </c>
      <c r="B143" s="59">
        <v>2107.6999999999998</v>
      </c>
      <c r="C143" s="21">
        <f t="shared" si="12"/>
        <v>2.2749608058479569E-3</v>
      </c>
      <c r="D143" s="59">
        <v>0</v>
      </c>
      <c r="E143" s="60">
        <f t="shared" si="13"/>
        <v>0</v>
      </c>
      <c r="F143" s="59">
        <v>0</v>
      </c>
      <c r="G143" s="21">
        <f t="shared" si="14"/>
        <v>0</v>
      </c>
      <c r="H143" s="20" t="s">
        <v>85</v>
      </c>
      <c r="I143" s="22" t="e">
        <f t="shared" si="4"/>
        <v>#DIV/0!</v>
      </c>
    </row>
    <row r="144" spans="1:9" ht="66" customHeight="1" x14ac:dyDescent="0.2">
      <c r="A144" s="35" t="s">
        <v>157</v>
      </c>
      <c r="B144" s="55">
        <v>0</v>
      </c>
      <c r="C144" s="4">
        <f t="shared" si="12"/>
        <v>0</v>
      </c>
      <c r="D144" s="55">
        <v>3103.4</v>
      </c>
      <c r="E144" s="56">
        <f t="shared" si="13"/>
        <v>2.209948748615275E-3</v>
      </c>
      <c r="F144" s="55">
        <v>3103.4</v>
      </c>
      <c r="G144" s="4">
        <f t="shared" si="14"/>
        <v>2.2346462685432478E-3</v>
      </c>
      <c r="H144" s="20" t="s">
        <v>85</v>
      </c>
      <c r="I144" s="9">
        <f t="shared" si="4"/>
        <v>100</v>
      </c>
    </row>
    <row r="145" spans="1:9" ht="57.75" customHeight="1" thickBot="1" x14ac:dyDescent="0.25">
      <c r="A145" s="77" t="s">
        <v>118</v>
      </c>
      <c r="B145" s="65">
        <f>SUM(B146)</f>
        <v>479.5</v>
      </c>
      <c r="C145" s="43">
        <f t="shared" si="12"/>
        <v>5.1755169445561291E-4</v>
      </c>
      <c r="D145" s="65">
        <f t="shared" ref="D145:F145" si="16">SUM(D146)</f>
        <v>435.2</v>
      </c>
      <c r="E145" s="66">
        <f t="shared" si="13"/>
        <v>3.0990838931409665E-4</v>
      </c>
      <c r="F145" s="65">
        <f t="shared" si="16"/>
        <v>435.2</v>
      </c>
      <c r="G145" s="43">
        <f t="shared" si="14"/>
        <v>3.1337180385062236E-4</v>
      </c>
      <c r="H145" s="42" t="s">
        <v>85</v>
      </c>
      <c r="I145" s="44">
        <f t="shared" si="4"/>
        <v>100</v>
      </c>
    </row>
    <row r="146" spans="1:9" ht="63.75" customHeight="1" x14ac:dyDescent="0.2">
      <c r="A146" s="38" t="s">
        <v>119</v>
      </c>
      <c r="B146" s="57">
        <f>SUM(B147)</f>
        <v>479.5</v>
      </c>
      <c r="C146" s="18">
        <f t="shared" si="12"/>
        <v>5.1755169445561291E-4</v>
      </c>
      <c r="D146" s="57">
        <f>SUM(D147:D148)</f>
        <v>435.2</v>
      </c>
      <c r="E146" s="58">
        <f t="shared" si="13"/>
        <v>3.0990838931409665E-4</v>
      </c>
      <c r="F146" s="57">
        <f>SUM(F147:F148)</f>
        <v>435.2</v>
      </c>
      <c r="G146" s="18">
        <f t="shared" si="14"/>
        <v>3.1337180385062236E-4</v>
      </c>
      <c r="H146" s="17" t="s">
        <v>85</v>
      </c>
      <c r="I146" s="19">
        <f t="shared" si="4"/>
        <v>100</v>
      </c>
    </row>
    <row r="147" spans="1:9" ht="76.5" customHeight="1" x14ac:dyDescent="0.2">
      <c r="A147" s="26" t="s">
        <v>102</v>
      </c>
      <c r="B147" s="59">
        <v>479.5</v>
      </c>
      <c r="C147" s="21">
        <f t="shared" si="12"/>
        <v>5.1755169445561291E-4</v>
      </c>
      <c r="D147" s="59">
        <v>0</v>
      </c>
      <c r="E147" s="60">
        <f t="shared" si="13"/>
        <v>0</v>
      </c>
      <c r="F147" s="59">
        <v>0</v>
      </c>
      <c r="G147" s="21">
        <f t="shared" si="14"/>
        <v>0</v>
      </c>
      <c r="H147" s="20" t="s">
        <v>85</v>
      </c>
      <c r="I147" s="9" t="e">
        <f t="shared" si="4"/>
        <v>#DIV/0!</v>
      </c>
    </row>
    <row r="148" spans="1:9" ht="76.5" customHeight="1" x14ac:dyDescent="0.2">
      <c r="A148" s="35" t="s">
        <v>157</v>
      </c>
      <c r="B148" s="55">
        <v>0</v>
      </c>
      <c r="C148" s="4">
        <f t="shared" si="12"/>
        <v>0</v>
      </c>
      <c r="D148" s="55">
        <v>435.2</v>
      </c>
      <c r="E148" s="56">
        <f t="shared" si="13"/>
        <v>3.0990838931409665E-4</v>
      </c>
      <c r="F148" s="55">
        <v>435.2</v>
      </c>
      <c r="G148" s="4">
        <f t="shared" si="14"/>
        <v>3.1337180385062236E-4</v>
      </c>
      <c r="H148" s="20" t="s">
        <v>85</v>
      </c>
      <c r="I148" s="9">
        <f t="shared" si="4"/>
        <v>100</v>
      </c>
    </row>
    <row r="149" spans="1:9" ht="47.25" customHeight="1" thickBot="1" x14ac:dyDescent="0.25">
      <c r="A149" s="77" t="s">
        <v>120</v>
      </c>
      <c r="B149" s="65">
        <f>SUM(B150)</f>
        <v>1508.7</v>
      </c>
      <c r="C149" s="43">
        <f t="shared" si="12"/>
        <v>1.628425946663573E-3</v>
      </c>
      <c r="D149" s="65">
        <f>SUM(D150)</f>
        <v>1653.2</v>
      </c>
      <c r="E149" s="66">
        <f t="shared" si="13"/>
        <v>1.1772531002161412E-3</v>
      </c>
      <c r="F149" s="65">
        <f>SUM(F150)</f>
        <v>1653.2</v>
      </c>
      <c r="G149" s="43">
        <f t="shared" si="14"/>
        <v>1.1904096188553514E-3</v>
      </c>
      <c r="H149" s="42">
        <f t="shared" si="3"/>
        <v>9.5777821965930912</v>
      </c>
      <c r="I149" s="44">
        <f t="shared" si="4"/>
        <v>100</v>
      </c>
    </row>
    <row r="150" spans="1:9" ht="44.25" customHeight="1" x14ac:dyDescent="0.2">
      <c r="A150" s="38" t="s">
        <v>121</v>
      </c>
      <c r="B150" s="57">
        <f>SUM(B151)</f>
        <v>1508.7</v>
      </c>
      <c r="C150" s="18">
        <f t="shared" si="12"/>
        <v>1.628425946663573E-3</v>
      </c>
      <c r="D150" s="57">
        <f>SUM(D151)</f>
        <v>1653.2</v>
      </c>
      <c r="E150" s="58">
        <f t="shared" si="13"/>
        <v>1.1772531002161412E-3</v>
      </c>
      <c r="F150" s="57">
        <f>SUM(F151)</f>
        <v>1653.2</v>
      </c>
      <c r="G150" s="18">
        <f t="shared" si="14"/>
        <v>1.1904096188553514E-3</v>
      </c>
      <c r="H150" s="17">
        <f t="shared" si="3"/>
        <v>9.5777821965930912</v>
      </c>
      <c r="I150" s="19">
        <f t="shared" si="4"/>
        <v>100</v>
      </c>
    </row>
    <row r="151" spans="1:9" ht="48.75" customHeight="1" thickBot="1" x14ac:dyDescent="0.25">
      <c r="A151" s="26" t="s">
        <v>98</v>
      </c>
      <c r="B151" s="59">
        <v>1508.7</v>
      </c>
      <c r="C151" s="21">
        <f t="shared" si="12"/>
        <v>1.628425946663573E-3</v>
      </c>
      <c r="D151" s="59">
        <v>1653.2</v>
      </c>
      <c r="E151" s="60">
        <f t="shared" si="13"/>
        <v>1.1772531002161412E-3</v>
      </c>
      <c r="F151" s="59">
        <v>1653.2</v>
      </c>
      <c r="G151" s="21">
        <f t="shared" si="14"/>
        <v>1.1904096188553514E-3</v>
      </c>
      <c r="H151" s="20">
        <f t="shared" si="3"/>
        <v>9.5777821965930912</v>
      </c>
      <c r="I151" s="22">
        <f t="shared" si="4"/>
        <v>100</v>
      </c>
    </row>
    <row r="152" spans="1:9" ht="48.75" customHeight="1" thickBot="1" x14ac:dyDescent="0.25">
      <c r="A152" s="30" t="s">
        <v>122</v>
      </c>
      <c r="B152" s="61">
        <f>SUM(B153)</f>
        <v>240.1</v>
      </c>
      <c r="C152" s="28">
        <f t="shared" si="12"/>
        <v>2.5915362218726311E-4</v>
      </c>
      <c r="D152" s="61">
        <f>SUM(D153)</f>
        <v>981.8</v>
      </c>
      <c r="E152" s="62">
        <f t="shared" si="13"/>
        <v>6.9914535070905357E-4</v>
      </c>
      <c r="F152" s="61">
        <f>SUM(F153)</f>
        <v>974.3</v>
      </c>
      <c r="G152" s="28">
        <f t="shared" si="14"/>
        <v>7.0155824561503072E-4</v>
      </c>
      <c r="H152" s="27">
        <f t="shared" si="3"/>
        <v>305.78925447730114</v>
      </c>
      <c r="I152" s="29">
        <f t="shared" si="4"/>
        <v>99.236096964758602</v>
      </c>
    </row>
    <row r="153" spans="1:9" ht="48.75" customHeight="1" x14ac:dyDescent="0.2">
      <c r="A153" s="38" t="s">
        <v>123</v>
      </c>
      <c r="B153" s="57">
        <f>SUM(B154)</f>
        <v>240.1</v>
      </c>
      <c r="C153" s="18">
        <f t="shared" si="12"/>
        <v>2.5915362218726311E-4</v>
      </c>
      <c r="D153" s="57">
        <f>SUM(D154)</f>
        <v>981.8</v>
      </c>
      <c r="E153" s="58">
        <f t="shared" si="13"/>
        <v>6.9914535070905357E-4</v>
      </c>
      <c r="F153" s="57">
        <f>SUM(F154)</f>
        <v>974.3</v>
      </c>
      <c r="G153" s="18">
        <f t="shared" si="14"/>
        <v>7.0155824561503072E-4</v>
      </c>
      <c r="H153" s="17">
        <f t="shared" si="3"/>
        <v>305.78925447730114</v>
      </c>
      <c r="I153" s="19">
        <f t="shared" si="4"/>
        <v>99.236096964758602</v>
      </c>
    </row>
    <row r="154" spans="1:9" ht="36" customHeight="1" thickBot="1" x14ac:dyDescent="0.25">
      <c r="A154" s="26" t="s">
        <v>41</v>
      </c>
      <c r="B154" s="59">
        <v>240.1</v>
      </c>
      <c r="C154" s="21">
        <f t="shared" si="12"/>
        <v>2.5915362218726311E-4</v>
      </c>
      <c r="D154" s="59">
        <v>981.8</v>
      </c>
      <c r="E154" s="60">
        <f t="shared" si="13"/>
        <v>6.9914535070905357E-4</v>
      </c>
      <c r="F154" s="59">
        <v>974.3</v>
      </c>
      <c r="G154" s="21">
        <f t="shared" si="14"/>
        <v>7.0155824561503072E-4</v>
      </c>
      <c r="H154" s="20">
        <f t="shared" si="3"/>
        <v>305.78925447730114</v>
      </c>
      <c r="I154" s="22">
        <f t="shared" si="4"/>
        <v>99.236096964758602</v>
      </c>
    </row>
    <row r="155" spans="1:9" ht="48.75" customHeight="1" thickBot="1" x14ac:dyDescent="0.25">
      <c r="A155" s="30" t="s">
        <v>125</v>
      </c>
      <c r="B155" s="61">
        <f>SUM(B156)</f>
        <v>2732.2</v>
      </c>
      <c r="C155" s="28">
        <f t="shared" si="12"/>
        <v>2.9490192692213256E-3</v>
      </c>
      <c r="D155" s="61">
        <f>SUM(D156)</f>
        <v>6057.8</v>
      </c>
      <c r="E155" s="62">
        <f t="shared" si="13"/>
        <v>4.3137937518082144E-3</v>
      </c>
      <c r="F155" s="61">
        <f>SUM(F156)</f>
        <v>6053.9</v>
      </c>
      <c r="G155" s="28">
        <f t="shared" si="14"/>
        <v>4.3591947686840134E-3</v>
      </c>
      <c r="H155" s="27">
        <f t="shared" si="3"/>
        <v>121.57601932508601</v>
      </c>
      <c r="I155" s="29">
        <f t="shared" si="4"/>
        <v>99.93562019214896</v>
      </c>
    </row>
    <row r="156" spans="1:9" ht="32.25" customHeight="1" x14ac:dyDescent="0.2">
      <c r="A156" s="38" t="s">
        <v>124</v>
      </c>
      <c r="B156" s="57">
        <f>SUM(B157:B158)</f>
        <v>2732.2</v>
      </c>
      <c r="C156" s="18">
        <f t="shared" si="12"/>
        <v>2.9490192692213256E-3</v>
      </c>
      <c r="D156" s="57">
        <f>SUM(D157:D158)</f>
        <v>6057.8</v>
      </c>
      <c r="E156" s="58">
        <f t="shared" si="13"/>
        <v>4.3137937518082144E-3</v>
      </c>
      <c r="F156" s="57">
        <f>SUM(F157:F158)</f>
        <v>6053.9</v>
      </c>
      <c r="G156" s="18">
        <f t="shared" si="14"/>
        <v>4.3591947686840134E-3</v>
      </c>
      <c r="H156" s="17">
        <f t="shared" si="3"/>
        <v>121.57601932508601</v>
      </c>
      <c r="I156" s="19">
        <f t="shared" si="4"/>
        <v>99.93562019214896</v>
      </c>
    </row>
    <row r="157" spans="1:9" ht="21" customHeight="1" x14ac:dyDescent="0.2">
      <c r="A157" s="35" t="s">
        <v>44</v>
      </c>
      <c r="B157" s="55">
        <v>2053.6999999999998</v>
      </c>
      <c r="C157" s="4">
        <f t="shared" si="12"/>
        <v>2.2166755263889307E-3</v>
      </c>
      <c r="D157" s="55">
        <v>5130.7</v>
      </c>
      <c r="E157" s="56">
        <f t="shared" si="13"/>
        <v>3.6536005814656156E-3</v>
      </c>
      <c r="F157" s="55">
        <v>5130.7</v>
      </c>
      <c r="G157" s="4">
        <f t="shared" si="14"/>
        <v>3.6944317877214798E-3</v>
      </c>
      <c r="H157" s="3">
        <f t="shared" si="3"/>
        <v>149.82714125724303</v>
      </c>
      <c r="I157" s="9">
        <f t="shared" si="4"/>
        <v>100</v>
      </c>
    </row>
    <row r="158" spans="1:9" ht="42" customHeight="1" thickBot="1" x14ac:dyDescent="0.25">
      <c r="A158" s="26" t="s">
        <v>103</v>
      </c>
      <c r="B158" s="59">
        <v>678.5</v>
      </c>
      <c r="C158" s="21">
        <f t="shared" si="12"/>
        <v>7.3234374283239498E-4</v>
      </c>
      <c r="D158" s="59">
        <v>927.1</v>
      </c>
      <c r="E158" s="60">
        <f t="shared" si="13"/>
        <v>6.6019317034259897E-4</v>
      </c>
      <c r="F158" s="59">
        <v>923.2</v>
      </c>
      <c r="G158" s="21">
        <f t="shared" si="14"/>
        <v>6.6476298096253348E-4</v>
      </c>
      <c r="H158" s="20">
        <f t="shared" si="3"/>
        <v>36.064848931466486</v>
      </c>
      <c r="I158" s="22">
        <f t="shared" si="4"/>
        <v>99.579333405242153</v>
      </c>
    </row>
    <row r="159" spans="1:9" ht="36.75" customHeight="1" thickBot="1" x14ac:dyDescent="0.25">
      <c r="A159" s="30" t="s">
        <v>126</v>
      </c>
      <c r="B159" s="61">
        <f>SUM(B160)</f>
        <v>1203.7</v>
      </c>
      <c r="C159" s="28">
        <f t="shared" si="12"/>
        <v>1.2992220534227765E-3</v>
      </c>
      <c r="D159" s="61">
        <f>SUM(D160)</f>
        <v>2936.7</v>
      </c>
      <c r="E159" s="62">
        <f t="shared" si="13"/>
        <v>2.0912407327635745E-3</v>
      </c>
      <c r="F159" s="61">
        <f t="shared" ref="F159" si="17">SUM(F160)</f>
        <v>2936.7</v>
      </c>
      <c r="G159" s="28">
        <f t="shared" si="14"/>
        <v>2.1146116184929289E-3</v>
      </c>
      <c r="H159" s="27" t="s">
        <v>76</v>
      </c>
      <c r="I159" s="29">
        <f t="shared" si="4"/>
        <v>100</v>
      </c>
    </row>
    <row r="160" spans="1:9" ht="30.75" customHeight="1" x14ac:dyDescent="0.2">
      <c r="A160" s="38" t="s">
        <v>127</v>
      </c>
      <c r="B160" s="57">
        <f>SUM(B161:B162)</f>
        <v>1203.7</v>
      </c>
      <c r="C160" s="18">
        <f t="shared" si="12"/>
        <v>1.2992220534227765E-3</v>
      </c>
      <c r="D160" s="57">
        <f>SUM(D161:D162)</f>
        <v>2936.7</v>
      </c>
      <c r="E160" s="58">
        <f t="shared" si="13"/>
        <v>2.0912407327635745E-3</v>
      </c>
      <c r="F160" s="57">
        <f t="shared" ref="F160" si="18">SUM(F161:F162)</f>
        <v>2936.7</v>
      </c>
      <c r="G160" s="18">
        <f t="shared" si="14"/>
        <v>2.1146116184929289E-3</v>
      </c>
      <c r="H160" s="17" t="s">
        <v>76</v>
      </c>
      <c r="I160" s="19">
        <f t="shared" si="4"/>
        <v>100</v>
      </c>
    </row>
    <row r="161" spans="1:9" ht="20.25" customHeight="1" x14ac:dyDescent="0.2">
      <c r="A161" s="35" t="s">
        <v>44</v>
      </c>
      <c r="B161" s="55">
        <v>554</v>
      </c>
      <c r="C161" s="4">
        <f t="shared" si="12"/>
        <v>5.9796379296852881E-4</v>
      </c>
      <c r="D161" s="55">
        <v>1701.6</v>
      </c>
      <c r="E161" s="56">
        <f t="shared" si="13"/>
        <v>1.2117190148365508E-3</v>
      </c>
      <c r="F161" s="55">
        <v>1701.6</v>
      </c>
      <c r="G161" s="4">
        <f t="shared" si="14"/>
        <v>1.2252607110115326E-3</v>
      </c>
      <c r="H161" s="3" t="s">
        <v>76</v>
      </c>
      <c r="I161" s="9">
        <f t="shared" si="4"/>
        <v>100</v>
      </c>
    </row>
    <row r="162" spans="1:9" ht="32.25" customHeight="1" thickBot="1" x14ac:dyDescent="0.25">
      <c r="A162" s="26" t="s">
        <v>103</v>
      </c>
      <c r="B162" s="59">
        <v>649.70000000000005</v>
      </c>
      <c r="C162" s="21">
        <f t="shared" si="12"/>
        <v>7.0125826045424765E-4</v>
      </c>
      <c r="D162" s="59">
        <v>1235.0999999999999</v>
      </c>
      <c r="E162" s="60">
        <f t="shared" si="13"/>
        <v>8.795217179270239E-4</v>
      </c>
      <c r="F162" s="59">
        <v>1235.0999999999999</v>
      </c>
      <c r="G162" s="21">
        <f t="shared" si="14"/>
        <v>8.8935090748139625E-4</v>
      </c>
      <c r="H162" s="20" t="s">
        <v>76</v>
      </c>
      <c r="I162" s="22">
        <f t="shared" si="4"/>
        <v>100</v>
      </c>
    </row>
    <row r="163" spans="1:9" ht="42" customHeight="1" thickBot="1" x14ac:dyDescent="0.25">
      <c r="A163" s="30" t="s">
        <v>128</v>
      </c>
      <c r="B163" s="61">
        <f>SUM(B164)</f>
        <v>2677</v>
      </c>
      <c r="C163" s="28">
        <f t="shared" si="12"/>
        <v>2.8894387613298766E-3</v>
      </c>
      <c r="D163" s="61">
        <f t="shared" ref="D163:F163" si="19">SUM(D164)</f>
        <v>2787</v>
      </c>
      <c r="E163" s="62">
        <f t="shared" si="13"/>
        <v>1.9846385133694567E-3</v>
      </c>
      <c r="F163" s="61">
        <f t="shared" si="19"/>
        <v>2491.4</v>
      </c>
      <c r="G163" s="28">
        <f t="shared" si="14"/>
        <v>1.79396716937831E-3</v>
      </c>
      <c r="H163" s="27">
        <f t="shared" si="3"/>
        <v>-6.933134105341793</v>
      </c>
      <c r="I163" s="29">
        <f t="shared" si="4"/>
        <v>89.393613204162179</v>
      </c>
    </row>
    <row r="164" spans="1:9" ht="45.75" customHeight="1" x14ac:dyDescent="0.2">
      <c r="A164" s="38" t="s">
        <v>129</v>
      </c>
      <c r="B164" s="57">
        <f>SUM(B165:B165)</f>
        <v>2677</v>
      </c>
      <c r="C164" s="18">
        <f t="shared" si="12"/>
        <v>2.8894387613298766E-3</v>
      </c>
      <c r="D164" s="57">
        <f>SUM(D165:D165)</f>
        <v>2787</v>
      </c>
      <c r="E164" s="58">
        <f t="shared" si="13"/>
        <v>1.9846385133694567E-3</v>
      </c>
      <c r="F164" s="57">
        <f>SUM(F165:F165)</f>
        <v>2491.4</v>
      </c>
      <c r="G164" s="18">
        <f t="shared" si="14"/>
        <v>1.79396716937831E-3</v>
      </c>
      <c r="H164" s="17">
        <f t="shared" si="3"/>
        <v>-6.933134105341793</v>
      </c>
      <c r="I164" s="19">
        <f t="shared" si="4"/>
        <v>89.393613204162179</v>
      </c>
    </row>
    <row r="165" spans="1:9" ht="54" customHeight="1" thickBot="1" x14ac:dyDescent="0.25">
      <c r="A165" s="26" t="s">
        <v>98</v>
      </c>
      <c r="B165" s="59">
        <v>2677</v>
      </c>
      <c r="C165" s="21">
        <f t="shared" si="12"/>
        <v>2.8894387613298766E-3</v>
      </c>
      <c r="D165" s="59">
        <v>2787</v>
      </c>
      <c r="E165" s="60">
        <f t="shared" si="13"/>
        <v>1.9846385133694567E-3</v>
      </c>
      <c r="F165" s="59">
        <v>2491.4</v>
      </c>
      <c r="G165" s="21">
        <f t="shared" si="14"/>
        <v>1.79396716937831E-3</v>
      </c>
      <c r="H165" s="20">
        <f t="shared" si="3"/>
        <v>-6.933134105341793</v>
      </c>
      <c r="I165" s="22">
        <f t="shared" si="4"/>
        <v>89.393613204162179</v>
      </c>
    </row>
    <row r="166" spans="1:9" ht="48" customHeight="1" thickBot="1" x14ac:dyDescent="0.25">
      <c r="A166" s="30" t="s">
        <v>130</v>
      </c>
      <c r="B166" s="61">
        <f>SUM(B167)</f>
        <v>2951.7</v>
      </c>
      <c r="C166" s="28">
        <f t="shared" si="12"/>
        <v>3.1859381366519971E-3</v>
      </c>
      <c r="D166" s="61">
        <f t="shared" ref="D166:F167" si="20">SUM(D167)</f>
        <v>2942.3</v>
      </c>
      <c r="E166" s="62">
        <f t="shared" si="13"/>
        <v>2.0952285245378374E-3</v>
      </c>
      <c r="F166" s="61">
        <f t="shared" si="20"/>
        <v>2921.4</v>
      </c>
      <c r="G166" s="28">
        <f t="shared" si="14"/>
        <v>2.1035946410138057E-3</v>
      </c>
      <c r="H166" s="27">
        <f t="shared" si="3"/>
        <v>-1.0265270860859772</v>
      </c>
      <c r="I166" s="29">
        <f t="shared" si="4"/>
        <v>99.289671345545997</v>
      </c>
    </row>
    <row r="167" spans="1:9" ht="33.75" customHeight="1" x14ac:dyDescent="0.2">
      <c r="A167" s="38" t="s">
        <v>131</v>
      </c>
      <c r="B167" s="57">
        <f>SUM(B168)</f>
        <v>2951.7</v>
      </c>
      <c r="C167" s="18">
        <f t="shared" si="12"/>
        <v>3.1859381366519971E-3</v>
      </c>
      <c r="D167" s="57">
        <f t="shared" si="20"/>
        <v>2942.3</v>
      </c>
      <c r="E167" s="58">
        <f t="shared" si="13"/>
        <v>2.0952285245378374E-3</v>
      </c>
      <c r="F167" s="57">
        <f t="shared" si="20"/>
        <v>2921.4</v>
      </c>
      <c r="G167" s="18">
        <f t="shared" si="14"/>
        <v>2.1035946410138057E-3</v>
      </c>
      <c r="H167" s="17">
        <f t="shared" si="3"/>
        <v>-1.0265270860859772</v>
      </c>
      <c r="I167" s="19">
        <f t="shared" si="4"/>
        <v>99.289671345545997</v>
      </c>
    </row>
    <row r="168" spans="1:9" ht="36" customHeight="1" thickBot="1" x14ac:dyDescent="0.25">
      <c r="A168" s="26" t="s">
        <v>41</v>
      </c>
      <c r="B168" s="59">
        <v>2951.7</v>
      </c>
      <c r="C168" s="60">
        <f t="shared" si="12"/>
        <v>3.1859381366519971E-3</v>
      </c>
      <c r="D168" s="59">
        <v>2942.3</v>
      </c>
      <c r="E168" s="60">
        <f t="shared" si="13"/>
        <v>2.0952285245378374E-3</v>
      </c>
      <c r="F168" s="59">
        <v>2921.4</v>
      </c>
      <c r="G168" s="21">
        <f t="shared" si="14"/>
        <v>2.1035946410138057E-3</v>
      </c>
      <c r="H168" s="20">
        <f t="shared" ref="H168:H181" si="21">F168/B168*100-100</f>
        <v>-1.0265270860859772</v>
      </c>
      <c r="I168" s="22">
        <f t="shared" ref="I168:I181" si="22">F168/D168*100</f>
        <v>99.289671345545997</v>
      </c>
    </row>
    <row r="169" spans="1:9" ht="48" customHeight="1" thickBot="1" x14ac:dyDescent="0.25">
      <c r="A169" s="30" t="s">
        <v>132</v>
      </c>
      <c r="B169" s="61">
        <f>SUM(B170)</f>
        <v>685.4</v>
      </c>
      <c r="C169" s="62">
        <f t="shared" si="12"/>
        <v>7.3979130631882605E-4</v>
      </c>
      <c r="D169" s="61">
        <f>SUM(D170)</f>
        <v>497.8</v>
      </c>
      <c r="E169" s="62">
        <f t="shared" si="13"/>
        <v>3.5448620450495712E-4</v>
      </c>
      <c r="F169" s="61">
        <f t="shared" ref="D169:F170" si="23">SUM(F170)</f>
        <v>402.2</v>
      </c>
      <c r="G169" s="28">
        <f t="shared" si="14"/>
        <v>2.8960969556231686E-4</v>
      </c>
      <c r="H169" s="27">
        <f t="shared" si="21"/>
        <v>-41.318937846512981</v>
      </c>
      <c r="I169" s="29">
        <f t="shared" si="22"/>
        <v>80.795500200883879</v>
      </c>
    </row>
    <row r="170" spans="1:9" ht="48" customHeight="1" x14ac:dyDescent="0.2">
      <c r="A170" s="38" t="s">
        <v>133</v>
      </c>
      <c r="B170" s="57">
        <f>SUM(B171)</f>
        <v>685.4</v>
      </c>
      <c r="C170" s="58">
        <f t="shared" si="12"/>
        <v>7.3979130631882605E-4</v>
      </c>
      <c r="D170" s="57">
        <f t="shared" si="23"/>
        <v>497.8</v>
      </c>
      <c r="E170" s="58">
        <f t="shared" si="13"/>
        <v>3.5448620450495712E-4</v>
      </c>
      <c r="F170" s="57">
        <f t="shared" si="23"/>
        <v>402.2</v>
      </c>
      <c r="G170" s="18">
        <f t="shared" si="14"/>
        <v>2.8960969556231686E-4</v>
      </c>
      <c r="H170" s="17">
        <f t="shared" si="21"/>
        <v>-41.318937846512981</v>
      </c>
      <c r="I170" s="19">
        <f t="shared" si="22"/>
        <v>80.795500200883879</v>
      </c>
    </row>
    <row r="171" spans="1:9" ht="48" customHeight="1" thickBot="1" x14ac:dyDescent="0.25">
      <c r="A171" s="26" t="s">
        <v>98</v>
      </c>
      <c r="B171" s="59">
        <v>685.4</v>
      </c>
      <c r="C171" s="21">
        <f t="shared" si="12"/>
        <v>7.3979130631882605E-4</v>
      </c>
      <c r="D171" s="59">
        <v>497.8</v>
      </c>
      <c r="E171" s="60">
        <f t="shared" si="13"/>
        <v>3.5448620450495712E-4</v>
      </c>
      <c r="F171" s="59">
        <v>402.2</v>
      </c>
      <c r="G171" s="21">
        <f t="shared" si="14"/>
        <v>2.8960969556231686E-4</v>
      </c>
      <c r="H171" s="20">
        <f t="shared" si="21"/>
        <v>-41.318937846512981</v>
      </c>
      <c r="I171" s="22">
        <f t="shared" si="22"/>
        <v>80.795500200883879</v>
      </c>
    </row>
    <row r="172" spans="1:9" ht="37.5" customHeight="1" thickBot="1" x14ac:dyDescent="0.25">
      <c r="A172" s="30" t="s">
        <v>134</v>
      </c>
      <c r="B172" s="61">
        <f>SUM(B173)</f>
        <v>839</v>
      </c>
      <c r="C172" s="28">
        <f t="shared" ref="C172:C175" si="24">SUM(B172/$B$182)</f>
        <v>9.0558054566894526E-4</v>
      </c>
      <c r="D172" s="61">
        <f>SUM(D173)</f>
        <v>2477</v>
      </c>
      <c r="E172" s="62">
        <f t="shared" ref="E172:E177" si="25">D172/$D$182</f>
        <v>1.7638857544370807E-3</v>
      </c>
      <c r="F172" s="61">
        <f>SUM(F173)</f>
        <v>2421.1</v>
      </c>
      <c r="G172" s="28">
        <f t="shared" ref="G172:G177" si="26">F172/$F$182</f>
        <v>1.7433466780853442E-3</v>
      </c>
      <c r="H172" s="27">
        <f t="shared" si="21"/>
        <v>188.56972586412394</v>
      </c>
      <c r="I172" s="29">
        <f t="shared" si="22"/>
        <v>97.743237787646336</v>
      </c>
    </row>
    <row r="173" spans="1:9" ht="32.25" customHeight="1" x14ac:dyDescent="0.2">
      <c r="A173" s="38" t="s">
        <v>135</v>
      </c>
      <c r="B173" s="57">
        <f>SUM(B174:B176)</f>
        <v>839</v>
      </c>
      <c r="C173" s="18">
        <f t="shared" si="24"/>
        <v>9.0558054566894526E-4</v>
      </c>
      <c r="D173" s="57">
        <f>SUM(D174:D175)</f>
        <v>2477</v>
      </c>
      <c r="E173" s="58">
        <f t="shared" si="25"/>
        <v>1.7638857544370807E-3</v>
      </c>
      <c r="F173" s="57">
        <f>SUM(F174:F175)</f>
        <v>2421.1</v>
      </c>
      <c r="G173" s="18">
        <f t="shared" si="26"/>
        <v>1.7433466780853442E-3</v>
      </c>
      <c r="H173" s="17">
        <f t="shared" si="21"/>
        <v>188.56972586412394</v>
      </c>
      <c r="I173" s="19">
        <f t="shared" si="22"/>
        <v>97.743237787646336</v>
      </c>
    </row>
    <row r="174" spans="1:9" ht="21" customHeight="1" x14ac:dyDescent="0.2">
      <c r="A174" s="35" t="s">
        <v>44</v>
      </c>
      <c r="B174" s="55">
        <v>594.70000000000005</v>
      </c>
      <c r="C174" s="4">
        <f t="shared" si="24"/>
        <v>6.4189362396820234E-4</v>
      </c>
      <c r="D174" s="55">
        <v>1408.1</v>
      </c>
      <c r="E174" s="56">
        <f t="shared" si="25"/>
        <v>1.0027159995247691E-3</v>
      </c>
      <c r="F174" s="55">
        <v>1403</v>
      </c>
      <c r="G174" s="4">
        <f t="shared" si="26"/>
        <v>1.0102496341967443E-3</v>
      </c>
      <c r="H174" s="3" t="s">
        <v>76</v>
      </c>
      <c r="I174" s="9">
        <f t="shared" si="22"/>
        <v>99.637809814643845</v>
      </c>
    </row>
    <row r="175" spans="1:9" ht="37.5" customHeight="1" x14ac:dyDescent="0.2">
      <c r="A175" s="35" t="s">
        <v>103</v>
      </c>
      <c r="B175" s="55">
        <v>244.3</v>
      </c>
      <c r="C175" s="4">
        <f t="shared" si="24"/>
        <v>2.6368692170074297E-4</v>
      </c>
      <c r="D175" s="55">
        <v>1068.9000000000001</v>
      </c>
      <c r="E175" s="56">
        <f t="shared" si="25"/>
        <v>7.611697549123115E-4</v>
      </c>
      <c r="F175" s="55">
        <v>1018.1</v>
      </c>
      <c r="G175" s="4">
        <f t="shared" si="26"/>
        <v>7.3309704388859983E-4</v>
      </c>
      <c r="H175" s="3" t="s">
        <v>76</v>
      </c>
      <c r="I175" s="9">
        <f t="shared" si="22"/>
        <v>95.247450650201131</v>
      </c>
    </row>
    <row r="176" spans="1:9" ht="51.75" customHeight="1" thickBot="1" x14ac:dyDescent="0.25">
      <c r="A176" s="26" t="s">
        <v>98</v>
      </c>
      <c r="B176" s="59">
        <v>0</v>
      </c>
      <c r="C176" s="21">
        <f t="shared" ref="C176" si="27">SUM(B176/$B$182)</f>
        <v>0</v>
      </c>
      <c r="D176" s="59">
        <v>0</v>
      </c>
      <c r="E176" s="60">
        <f t="shared" si="25"/>
        <v>0</v>
      </c>
      <c r="F176" s="59">
        <v>0</v>
      </c>
      <c r="G176" s="21">
        <f t="shared" si="26"/>
        <v>0</v>
      </c>
      <c r="H176" s="20" t="e">
        <f t="shared" si="21"/>
        <v>#DIV/0!</v>
      </c>
      <c r="I176" s="22" t="e">
        <f t="shared" si="22"/>
        <v>#DIV/0!</v>
      </c>
    </row>
    <row r="177" spans="1:9" ht="47.25" customHeight="1" x14ac:dyDescent="0.2">
      <c r="A177" s="78" t="s">
        <v>136</v>
      </c>
      <c r="B177" s="67">
        <f>SUM(B180+B178)</f>
        <v>530.1</v>
      </c>
      <c r="C177" s="46">
        <f>SUM(B177/$B$182)</f>
        <v>5.721671600227746E-4</v>
      </c>
      <c r="D177" s="67">
        <f>SUM(D180+D178)</f>
        <v>476.7</v>
      </c>
      <c r="E177" s="68">
        <f t="shared" si="25"/>
        <v>3.3946077478407601E-4</v>
      </c>
      <c r="F177" s="67">
        <f>SUM(F180+F178)</f>
        <v>476.6</v>
      </c>
      <c r="G177" s="46">
        <f t="shared" si="26"/>
        <v>3.4318244879413286E-4</v>
      </c>
      <c r="H177" s="45">
        <f t="shared" si="21"/>
        <v>-10.092435389549138</v>
      </c>
      <c r="I177" s="47">
        <f t="shared" si="22"/>
        <v>99.979022445982807</v>
      </c>
    </row>
    <row r="178" spans="1:9" ht="47.25" customHeight="1" x14ac:dyDescent="0.2">
      <c r="A178" s="34" t="s">
        <v>159</v>
      </c>
      <c r="B178" s="55">
        <f>SUM(B179)</f>
        <v>300</v>
      </c>
      <c r="C178" s="4">
        <f t="shared" ref="C178:C179" si="28">SUM(B178/$B$182)</f>
        <v>3.2380710810570154E-4</v>
      </c>
      <c r="D178" s="55">
        <f t="shared" ref="D178:F180" si="29">SUM(D179)</f>
        <v>300</v>
      </c>
      <c r="E178" s="56">
        <f t="shared" ref="E178:E179" si="30">D178/$D$182</f>
        <v>2.136317021926218E-4</v>
      </c>
      <c r="F178" s="55">
        <f t="shared" si="29"/>
        <v>300</v>
      </c>
      <c r="G178" s="4">
        <f t="shared" ref="G178:G179" si="31">F178/$F$182</f>
        <v>2.1601916625732241E-4</v>
      </c>
      <c r="H178" s="3">
        <f t="shared" si="21"/>
        <v>0</v>
      </c>
      <c r="I178" s="9">
        <f t="shared" si="22"/>
        <v>100</v>
      </c>
    </row>
    <row r="179" spans="1:9" ht="47.25" customHeight="1" x14ac:dyDescent="0.2">
      <c r="A179" s="40" t="s">
        <v>160</v>
      </c>
      <c r="B179" s="57">
        <v>300</v>
      </c>
      <c r="C179" s="18">
        <f t="shared" si="28"/>
        <v>3.2380710810570154E-4</v>
      </c>
      <c r="D179" s="57">
        <v>300</v>
      </c>
      <c r="E179" s="58">
        <f t="shared" si="30"/>
        <v>2.136317021926218E-4</v>
      </c>
      <c r="F179" s="57">
        <v>300</v>
      </c>
      <c r="G179" s="18">
        <f t="shared" si="31"/>
        <v>2.1601916625732241E-4</v>
      </c>
      <c r="H179" s="17">
        <f t="shared" si="21"/>
        <v>0</v>
      </c>
      <c r="I179" s="19">
        <f t="shared" si="22"/>
        <v>100</v>
      </c>
    </row>
    <row r="180" spans="1:9" ht="33.75" customHeight="1" x14ac:dyDescent="0.2">
      <c r="A180" s="38" t="s">
        <v>158</v>
      </c>
      <c r="B180" s="57">
        <f>SUM(B181)</f>
        <v>230.1</v>
      </c>
      <c r="C180" s="18">
        <f>SUM(B180/$B$182)</f>
        <v>2.4836005191707306E-4</v>
      </c>
      <c r="D180" s="57">
        <f t="shared" si="29"/>
        <v>176.7</v>
      </c>
      <c r="E180" s="58">
        <f>D180/$D$182</f>
        <v>1.2582907259145424E-4</v>
      </c>
      <c r="F180" s="57">
        <f t="shared" si="29"/>
        <v>176.6</v>
      </c>
      <c r="G180" s="18">
        <f>F180/$F$182</f>
        <v>1.2716328253681045E-4</v>
      </c>
      <c r="H180" s="17">
        <f t="shared" si="21"/>
        <v>-23.250760538896131</v>
      </c>
      <c r="I180" s="19">
        <f t="shared" si="22"/>
        <v>99.943406904357673</v>
      </c>
    </row>
    <row r="181" spans="1:9" ht="30.75" customHeight="1" x14ac:dyDescent="0.2">
      <c r="A181" s="35" t="s">
        <v>41</v>
      </c>
      <c r="B181" s="55">
        <v>230.1</v>
      </c>
      <c r="C181" s="4">
        <f>SUM(B181/$B$182)</f>
        <v>2.4836005191707306E-4</v>
      </c>
      <c r="D181" s="55">
        <v>176.7</v>
      </c>
      <c r="E181" s="56">
        <f>D181/$D$182</f>
        <v>1.2582907259145424E-4</v>
      </c>
      <c r="F181" s="55">
        <v>176.6</v>
      </c>
      <c r="G181" s="4">
        <f>F181/$F$182</f>
        <v>1.2716328253681045E-4</v>
      </c>
      <c r="H181" s="3">
        <f t="shared" si="21"/>
        <v>-23.250760538896131</v>
      </c>
      <c r="I181" s="9">
        <f t="shared" si="22"/>
        <v>99.943406904357673</v>
      </c>
    </row>
    <row r="182" spans="1:9" ht="15" x14ac:dyDescent="0.2">
      <c r="A182" s="48" t="s">
        <v>74</v>
      </c>
      <c r="B182" s="49">
        <f>SUM(B5+B24+B41+B43+B58+B66+B69+B72+B78+B85+B133+B136+B141+B145+B149+B152+B155+B159+B163+B166+B169+B172+B177)</f>
        <v>926477.49999999977</v>
      </c>
      <c r="C182" s="49" t="s">
        <v>85</v>
      </c>
      <c r="D182" s="82">
        <f>SUM(D5+D24+D41+D43+D58+D66+D69+D72+D78+D85+D133+D136+D141+D145+D149+D152+D155+D159+D163+D166+D169+D172+D177)</f>
        <v>1404285.96</v>
      </c>
      <c r="E182" s="82" t="s">
        <v>85</v>
      </c>
      <c r="F182" s="82">
        <f>SUM(F5+F24+F41+F43+F58+F66+F69+F72+F78+F85+F133+F136+F141+F145+F149+F152+F155+F159+F163+F166+F169+F172+F177)</f>
        <v>1388765.6599999997</v>
      </c>
      <c r="G182" s="50" t="s">
        <v>76</v>
      </c>
      <c r="H182" s="51" t="s">
        <v>85</v>
      </c>
      <c r="I182" s="52" t="s">
        <v>85</v>
      </c>
    </row>
    <row r="185" spans="1:9" ht="24.75" customHeight="1" x14ac:dyDescent="0.2">
      <c r="A185" s="80"/>
      <c r="B185" s="80"/>
      <c r="C185" s="80"/>
      <c r="D185" s="80"/>
      <c r="E185" s="80"/>
      <c r="F185" s="80"/>
      <c r="G185" s="80"/>
      <c r="H185" s="80"/>
      <c r="I185" s="80"/>
    </row>
    <row r="186" spans="1:9" ht="19.5" customHeight="1" x14ac:dyDescent="0.2">
      <c r="A186" s="80"/>
      <c r="B186" s="80"/>
      <c r="C186" s="80"/>
    </row>
    <row r="187" spans="1:9" ht="13.5" customHeight="1" x14ac:dyDescent="0.2">
      <c r="A187" s="80"/>
      <c r="B187" s="80"/>
      <c r="C187" s="80"/>
    </row>
    <row r="188" spans="1:9" ht="15" customHeight="1" x14ac:dyDescent="0.2">
      <c r="A188" s="80"/>
      <c r="B188" s="80"/>
    </row>
    <row r="189" spans="1:9" x14ac:dyDescent="0.2">
      <c r="A189" s="31"/>
    </row>
    <row r="190" spans="1:9" x14ac:dyDescent="0.2">
      <c r="A190" s="31"/>
    </row>
  </sheetData>
  <mergeCells count="5">
    <mergeCell ref="A1:I1"/>
    <mergeCell ref="A185:I185"/>
    <mergeCell ref="A186:C186"/>
    <mergeCell ref="A187:C187"/>
    <mergeCell ref="A188:B188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 01.10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Екатерина Козлова</dc:creator>
  <cp:lastModifiedBy>User</cp:lastModifiedBy>
  <dcterms:created xsi:type="dcterms:W3CDTF">2021-07-16T11:47:31Z</dcterms:created>
  <dcterms:modified xsi:type="dcterms:W3CDTF">2026-01-20T06:57:17Z</dcterms:modified>
</cp:coreProperties>
</file>