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F8" i="4" l="1"/>
  <c r="D8" i="4"/>
  <c r="F29" i="4"/>
  <c r="D29" i="4"/>
  <c r="H27" i="4"/>
  <c r="F26" i="4"/>
  <c r="D26" i="4"/>
  <c r="F13" i="4"/>
  <c r="D13" i="4"/>
  <c r="D9" i="4"/>
  <c r="B53" i="3"/>
  <c r="B36" i="4"/>
  <c r="B29" i="4"/>
  <c r="B26" i="4"/>
  <c r="B11" i="4" l="1"/>
  <c r="B9" i="4"/>
  <c r="B24" i="4" l="1"/>
  <c r="F55" i="3"/>
  <c r="F53" i="3"/>
  <c r="D53" i="3"/>
  <c r="D20" i="3"/>
  <c r="F17" i="3"/>
  <c r="D17" i="3"/>
  <c r="I18" i="3"/>
  <c r="G19" i="3"/>
  <c r="E19" i="3"/>
  <c r="C19" i="3"/>
  <c r="F24" i="4"/>
  <c r="F46" i="3" l="1"/>
  <c r="D46" i="3"/>
  <c r="H50" i="3"/>
  <c r="I50" i="3"/>
  <c r="B46" i="3" l="1"/>
  <c r="B35" i="4"/>
  <c r="D24" i="4" l="1"/>
  <c r="B13" i="4" l="1"/>
  <c r="H23" i="4"/>
  <c r="I23" i="4"/>
  <c r="F11" i="4"/>
  <c r="D11" i="4"/>
  <c r="F9" i="4"/>
  <c r="I31" i="3" l="1"/>
  <c r="I54" i="3"/>
  <c r="I56" i="3"/>
  <c r="H54" i="3"/>
  <c r="H56" i="3"/>
  <c r="B55" i="3"/>
  <c r="I55" i="3" l="1"/>
  <c r="H55" i="3"/>
  <c r="I47" i="3"/>
  <c r="I49" i="3"/>
  <c r="I57" i="3"/>
  <c r="H45" i="3"/>
  <c r="H47" i="3"/>
  <c r="H49" i="3"/>
  <c r="I19" i="3"/>
  <c r="H16" i="3"/>
  <c r="D51" i="3" l="1"/>
  <c r="F51" i="3"/>
  <c r="B51" i="3"/>
  <c r="B30" i="3"/>
  <c r="B17" i="3"/>
  <c r="B15" i="3"/>
  <c r="F30" i="3"/>
  <c r="D30" i="3"/>
  <c r="I30" i="3" l="1"/>
  <c r="H46" i="3"/>
  <c r="I46" i="3"/>
  <c r="I17" i="3"/>
  <c r="I43" i="4"/>
  <c r="H37" i="4"/>
  <c r="H40" i="4" l="1"/>
  <c r="H22" i="4"/>
  <c r="H21" i="4"/>
  <c r="H20" i="4"/>
  <c r="H19" i="4"/>
  <c r="H10" i="4"/>
  <c r="H9" i="4"/>
  <c r="I44" i="4"/>
  <c r="H44" i="4"/>
  <c r="I34" i="4"/>
  <c r="I27" i="4"/>
  <c r="I14" i="4"/>
  <c r="F36" i="4"/>
  <c r="F35" i="4" s="1"/>
  <c r="D36" i="4"/>
  <c r="D35" i="4" s="1"/>
  <c r="F18" i="4"/>
  <c r="D18" i="4"/>
  <c r="B18" i="4"/>
  <c r="E14" i="4" l="1"/>
  <c r="B8" i="4"/>
  <c r="B7" i="4" s="1"/>
  <c r="G14" i="4"/>
  <c r="H18" i="4"/>
  <c r="F25" i="3"/>
  <c r="F20" i="3"/>
  <c r="D32" i="3"/>
  <c r="D25" i="3"/>
  <c r="D6" i="3"/>
  <c r="E18" i="3" s="1"/>
  <c r="H8" i="4" l="1"/>
  <c r="B25" i="3" l="1"/>
  <c r="B20" i="3"/>
  <c r="H53" i="3" l="1"/>
  <c r="I53" i="3"/>
  <c r="I45" i="3"/>
  <c r="I44" i="3"/>
  <c r="H44" i="3"/>
  <c r="I43" i="3"/>
  <c r="H43" i="3"/>
  <c r="I42" i="3"/>
  <c r="H42" i="3"/>
  <c r="F41" i="3"/>
  <c r="D41" i="3"/>
  <c r="B41" i="3"/>
  <c r="I40" i="3"/>
  <c r="H40" i="3"/>
  <c r="I39" i="3"/>
  <c r="H39" i="3"/>
  <c r="F38" i="3"/>
  <c r="D38" i="3"/>
  <c r="B38" i="3"/>
  <c r="I37" i="3"/>
  <c r="H37" i="3"/>
  <c r="I36" i="3"/>
  <c r="I35" i="3"/>
  <c r="H35" i="3"/>
  <c r="I34" i="3"/>
  <c r="H34" i="3"/>
  <c r="I33" i="3"/>
  <c r="H33" i="3"/>
  <c r="F32" i="3"/>
  <c r="I32" i="3" s="1"/>
  <c r="B32" i="3"/>
  <c r="I29" i="3"/>
  <c r="H29" i="3"/>
  <c r="I28" i="3"/>
  <c r="H28" i="3"/>
  <c r="I27" i="3"/>
  <c r="H27" i="3"/>
  <c r="I26" i="3"/>
  <c r="H26" i="3"/>
  <c r="I25" i="3"/>
  <c r="H25" i="3"/>
  <c r="I24" i="3"/>
  <c r="I23" i="3"/>
  <c r="H23" i="3"/>
  <c r="I22" i="3"/>
  <c r="H22" i="3"/>
  <c r="I21" i="3"/>
  <c r="I20" i="3"/>
  <c r="H20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G18" i="3" s="1"/>
  <c r="B6" i="3"/>
  <c r="C18" i="3" l="1"/>
  <c r="B5" i="3"/>
  <c r="D5" i="3"/>
  <c r="F5" i="3"/>
  <c r="I41" i="3"/>
  <c r="I15" i="3"/>
  <c r="I38" i="3"/>
  <c r="H15" i="3"/>
  <c r="H32" i="3"/>
  <c r="H6" i="3"/>
  <c r="I6" i="3"/>
  <c r="H41" i="3"/>
  <c r="H38" i="3"/>
  <c r="I40" i="4"/>
  <c r="I39" i="4"/>
  <c r="I38" i="4"/>
  <c r="I37" i="4"/>
  <c r="I36" i="4"/>
  <c r="I35" i="4"/>
  <c r="I33" i="4"/>
  <c r="I32" i="4"/>
  <c r="I31" i="4"/>
  <c r="I30" i="4"/>
  <c r="I29" i="4"/>
  <c r="I28" i="4"/>
  <c r="I26" i="4"/>
  <c r="I25" i="4"/>
  <c r="I24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H39" i="4"/>
  <c r="H38" i="4"/>
  <c r="H36" i="4"/>
  <c r="H35" i="4"/>
  <c r="H32" i="4"/>
  <c r="H31" i="4"/>
  <c r="H30" i="4"/>
  <c r="H29" i="4"/>
  <c r="H28" i="4"/>
  <c r="H26" i="4"/>
  <c r="H25" i="4"/>
  <c r="H24" i="4"/>
  <c r="H17" i="4"/>
  <c r="H16" i="4"/>
  <c r="H15" i="4"/>
  <c r="H13" i="4"/>
  <c r="H12" i="4"/>
  <c r="H11" i="4"/>
  <c r="F7" i="4"/>
  <c r="H7" i="4" s="1"/>
  <c r="D7" i="4"/>
  <c r="C40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3" i="4"/>
  <c r="C12" i="4"/>
  <c r="C11" i="4"/>
  <c r="C10" i="4"/>
  <c r="C9" i="4"/>
  <c r="E6" i="3" l="1"/>
  <c r="E55" i="3"/>
  <c r="E41" i="3"/>
  <c r="E25" i="3"/>
  <c r="E46" i="3"/>
  <c r="E30" i="3"/>
  <c r="E17" i="3"/>
  <c r="E51" i="3"/>
  <c r="E32" i="3"/>
  <c r="E53" i="3"/>
  <c r="E38" i="3"/>
  <c r="E20" i="3"/>
  <c r="E15" i="3"/>
  <c r="G55" i="3"/>
  <c r="G51" i="3"/>
  <c r="G41" i="3"/>
  <c r="G32" i="3"/>
  <c r="G25" i="3"/>
  <c r="G17" i="3"/>
  <c r="G38" i="3"/>
  <c r="G20" i="3"/>
  <c r="G53" i="3"/>
  <c r="G46" i="3"/>
  <c r="G30" i="3"/>
  <c r="G15" i="3"/>
  <c r="G6" i="3"/>
  <c r="C51" i="3"/>
  <c r="C41" i="3"/>
  <c r="C25" i="3"/>
  <c r="C17" i="3"/>
  <c r="C30" i="3"/>
  <c r="C15" i="3"/>
  <c r="C53" i="3"/>
  <c r="C46" i="3"/>
  <c r="C38" i="3"/>
  <c r="C20" i="3"/>
  <c r="C6" i="3"/>
  <c r="I5" i="3"/>
  <c r="H5" i="3"/>
  <c r="G13" i="4"/>
  <c r="G24" i="4"/>
  <c r="G29" i="4"/>
  <c r="G10" i="4"/>
  <c r="G19" i="4"/>
  <c r="I7" i="4"/>
  <c r="G8" i="4"/>
  <c r="G12" i="4"/>
  <c r="G16" i="4"/>
  <c r="G21" i="4"/>
  <c r="G26" i="4"/>
  <c r="G9" i="4"/>
  <c r="G11" i="4"/>
  <c r="G15" i="4"/>
  <c r="G18" i="4"/>
  <c r="G20" i="4"/>
  <c r="G22" i="4"/>
  <c r="G25" i="4"/>
  <c r="G28" i="4"/>
  <c r="G31" i="4"/>
  <c r="G33" i="4"/>
  <c r="G36" i="4"/>
  <c r="G38" i="4"/>
  <c r="G40" i="4"/>
  <c r="G35" i="4"/>
  <c r="G37" i="4"/>
  <c r="G39" i="4"/>
  <c r="E10" i="4"/>
  <c r="E16" i="4"/>
  <c r="E21" i="4"/>
  <c r="E26" i="4"/>
  <c r="E29" i="4"/>
  <c r="E32" i="4"/>
  <c r="E35" i="4"/>
  <c r="E37" i="4"/>
  <c r="E39" i="4"/>
  <c r="E8" i="4"/>
  <c r="E12" i="4"/>
  <c r="E13" i="4"/>
  <c r="E19" i="4"/>
  <c r="E24" i="4"/>
  <c r="E9" i="4"/>
  <c r="E11" i="4"/>
  <c r="E15" i="4"/>
  <c r="E18" i="4"/>
  <c r="E20" i="4"/>
  <c r="E22" i="4"/>
  <c r="E25" i="4"/>
  <c r="E28" i="4"/>
  <c r="E31" i="4"/>
  <c r="E33" i="4"/>
  <c r="E36" i="4"/>
  <c r="E38" i="4"/>
  <c r="E40" i="4"/>
  <c r="C5" i="3" l="1"/>
  <c r="E5" i="3"/>
  <c r="G5" i="3"/>
</calcChain>
</file>

<file path=xl/sharedStrings.xml><?xml version="1.0" encoding="utf-8"?>
<sst xmlns="http://schemas.openxmlformats.org/spreadsheetml/2006/main" count="175" uniqueCount="132">
  <si>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</si>
  <si>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</si>
  <si>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</si>
  <si>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</si>
  <si>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</si>
  <si>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</si>
  <si>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</si>
  <si>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</si>
  <si>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</si>
  <si>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</si>
  <si>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</si>
  <si>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</si>
  <si>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</si>
  <si>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</si>
  <si>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</si>
  <si>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</si>
  <si>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</si>
  <si>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</si>
  <si>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</si>
  <si>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</si>
  <si>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</si>
  <si>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</si>
  <si>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</si>
  <si>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</si>
  <si>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</si>
  <si>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</si>
  <si>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</si>
  <si>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</si>
  <si>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</si>
  <si>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</si>
  <si>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</si>
  <si>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</si>
  <si>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</si>
  <si>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</si>
  <si>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</si>
  <si>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</si>
  <si>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</si>
  <si>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</si>
  <si>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</si>
  <si>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</si>
  <si>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</si>
  <si>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</si>
  <si>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</si>
  <si>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</si>
  <si>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</si>
  <si>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</si>
  <si>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</si>
  <si>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</si>
  <si>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</si>
  <si>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</si>
  <si>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</si>
  <si>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</si>
  <si>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</si>
  <si>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</si>
  <si>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</si>
  <si>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</si>
  <si>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</si>
  <si>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</si>
  <si>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</si>
  <si>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</si>
  <si>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</si>
  <si>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</si>
  <si>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</si>
  <si>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</si>
  <si>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</si>
  <si>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</si>
  <si>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</si>
  <si>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</si>
  <si>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</si>
  <si>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</si>
  <si>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</si>
  <si>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</si>
  <si>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</si>
  <si>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</si>
  <si>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</si>
  <si>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</si>
  <si>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</si>
  <si>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</si>
  <si>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</si>
  <si>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</si>
  <si>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</si>
  <si>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</si>
  <si>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</si>
  <si>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</si>
  <si>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</si>
  <si>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</si>
  <si>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</si>
  <si>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</si>
  <si>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</si>
  <si>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</si>
  <si>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</si>
  <si>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</si>
  <si>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</si>
  <si>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</si>
  <si>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</si>
  <si>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</si>
  <si>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</si>
  <si>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</si>
  <si>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</si>
  <si>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</si>
  <si>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</si>
  <si>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</si>
  <si>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</si>
  <si>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</si>
  <si>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</si>
  <si>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</si>
  <si>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</si>
  <si>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</si>
  <si>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2,45 раза</t>
  </si>
  <si>
    <t>ЗАДОЛЖЕННОСТЬ ПО ОТМЕНЕННЫМ НАЛОГАМ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</si>
  <si>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</si>
  <si>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</si>
  <si>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</si>
  <si>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</si>
  <si>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</si>
  <si>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</si>
  <si>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</si>
  <si>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</si>
  <si>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</si>
  <si>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</si>
  <si>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</si>
  <si>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</si>
  <si>
    <t>ъ</t>
  </si>
  <si>
    <t>Функционирование высшего должностного лица субъекта Российской Федерации и муниципального образования</t>
  </si>
  <si>
    <t>Другие вопросы в области физической культуры и спорта</t>
  </si>
  <si>
    <t>Защита населения и территории от чрезвычайных ситуаций природного и техногенного характера, пожарная безопасность</t>
  </si>
  <si>
    <t>Факт на 01.04.2024 (отчетный) год</t>
  </si>
  <si>
    <t>План на 2025 год по состоянию на 01.04.2025 (текущий) год</t>
  </si>
  <si>
    <t>Факт на 01.04.2025 (текущий) год</t>
  </si>
  <si>
    <t>Факт на 01.04.2024 отчетный год</t>
  </si>
  <si>
    <t>План на 2025 год по состоянию на 01.04.2025 (текущий ) год</t>
  </si>
  <si>
    <t>Информация об исполнении консолидированного бюджета Кемского муниципального района за 1 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</si>
</sst>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0" borderId="5" xfId="0" applyFont="1" applyFill="1" applyBorder="1" applyAlignment="1">
      <alignment vertical="center" wrapText="1"/>
    </xf>
    <xf numFmtId="167" fontId="7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167" fontId="8" fillId="2" borderId="7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66" fontId="6" fillId="3" borderId="0" xfId="0" applyNumberFormat="1" applyFont="1" applyFill="1" applyAlignment="1">
      <alignment horizont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/>
    </xf>
    <xf numFmtId="166" fontId="0" fillId="3" borderId="0" xfId="0" applyNumberForma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D35" sqref="D35"/>
    </sheetView>
  </sheetViews>
  <sheetFormatPr defaultRowHeight="12.75" x14ac:dyDescent="0.2"/>
  <cols>
    <col min="1" max="1" width="40.140625" customWidth="1"/>
    <col min="2" max="3" width="17.5703125" customWidth="1"/>
    <col min="4" max="4" width="17.5703125" style="58" customWidth="1"/>
    <col min="5" max="5" width="17.5703125" customWidth="1"/>
    <col min="6" max="6" width="17.5703125" style="58" customWidth="1"/>
    <col min="7" max="9" width="17.5703125" customWidth="1"/>
    <col min="10" max="10" width="13.28515625" customWidth="1"/>
    <col min="11" max="11" width="11.42578125" customWidth="1"/>
  </cols>
  <sheetData>
    <row r="1" spans="1:9" s="1" customFormat="1" ht="15" x14ac:dyDescent="0.25">
      <c r="A1" s="65" t="s">
        <v>131</v>
      </c>
      <c r="B1" s="66"/>
      <c r="C1" s="66"/>
      <c r="D1" s="66"/>
      <c r="E1" s="66"/>
      <c r="F1" s="66"/>
      <c r="G1" s="66"/>
      <c r="H1" s="66"/>
      <c r="I1" s="66"/>
    </row>
    <row r="2" spans="1:9" s="1" customFormat="1" x14ac:dyDescent="0.2">
      <c r="A2" s="1" t="s">
        <v>122</v>
      </c>
      <c r="D2" s="58"/>
      <c r="F2" s="58"/>
    </row>
    <row r="3" spans="1:9" ht="14.25" x14ac:dyDescent="0.2">
      <c r="A3" s="64" t="s">
        <v>104</v>
      </c>
      <c r="B3" s="64"/>
      <c r="C3" s="64"/>
      <c r="D3" s="64"/>
      <c r="E3" s="64"/>
      <c r="F3" s="64"/>
      <c r="G3" s="64"/>
      <c r="H3" s="64"/>
      <c r="I3" s="64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38" t="s">
        <v>126</v>
      </c>
      <c r="C5" s="4" t="s">
        <v>1</v>
      </c>
      <c r="D5" s="59" t="s">
        <v>127</v>
      </c>
      <c r="E5" s="4" t="s">
        <v>2</v>
      </c>
      <c r="F5" s="59" t="s">
        <v>128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60" t="s">
        <v>8</v>
      </c>
      <c r="E6" s="5" t="s">
        <v>9</v>
      </c>
      <c r="F6" s="60" t="s">
        <v>10</v>
      </c>
      <c r="G6" s="5" t="s">
        <v>11</v>
      </c>
      <c r="H6" s="5" t="s">
        <v>12</v>
      </c>
      <c r="I6" s="5" t="s">
        <v>13</v>
      </c>
    </row>
    <row r="7" spans="1:9" s="36" customFormat="1" ht="14.25" x14ac:dyDescent="0.2">
      <c r="A7" s="24" t="s">
        <v>40</v>
      </c>
      <c r="B7" s="25">
        <f>B8+B35</f>
        <v>205005.16499999998</v>
      </c>
      <c r="C7" s="25">
        <v>100</v>
      </c>
      <c r="D7" s="61">
        <f>D8+D35</f>
        <v>1031783.825</v>
      </c>
      <c r="E7" s="25">
        <v>100</v>
      </c>
      <c r="F7" s="61">
        <f>F8+F35</f>
        <v>299333.43799999997</v>
      </c>
      <c r="G7" s="25">
        <v>100</v>
      </c>
      <c r="H7" s="26">
        <f>F7/B7*100-100</f>
        <v>46.012632413432129</v>
      </c>
      <c r="I7" s="27">
        <f>F7/D7*100</f>
        <v>29.011255143488995</v>
      </c>
    </row>
    <row r="8" spans="1:9" ht="30" x14ac:dyDescent="0.25">
      <c r="A8" s="28" t="s">
        <v>14</v>
      </c>
      <c r="B8" s="40">
        <f>B9+B11+B13+B18+B22+B24+B29+B31+B32+B33+B34+B23</f>
        <v>119943.24799999999</v>
      </c>
      <c r="C8" s="14">
        <v>48</v>
      </c>
      <c r="D8" s="62">
        <f>D9+D11+D13+D18+D22+D24+D23+D29+D31+D32+D33+D34</f>
        <v>509467.19999999995</v>
      </c>
      <c r="E8" s="14">
        <f>D8*100/D7</f>
        <v>49.377319905165209</v>
      </c>
      <c r="F8" s="62">
        <f>F9+F11+F13+F18+F22+F24+F29+F31+F32+F33+F34+F23</f>
        <v>214508.67599999995</v>
      </c>
      <c r="G8" s="14">
        <f>F8*100/F7</f>
        <v>71.662116144872513</v>
      </c>
      <c r="H8" s="21">
        <f>F8/B8*100-100</f>
        <v>78.841810253462512</v>
      </c>
      <c r="I8" s="20">
        <f>F8/D8*100</f>
        <v>42.104511536758395</v>
      </c>
    </row>
    <row r="9" spans="1:9" s="37" customFormat="1" ht="15" x14ac:dyDescent="0.25">
      <c r="A9" s="39" t="s">
        <v>15</v>
      </c>
      <c r="B9" s="40">
        <f>B10</f>
        <v>60183.972000000002</v>
      </c>
      <c r="C9" s="40">
        <f>B9*100/B7</f>
        <v>29.357295461311917</v>
      </c>
      <c r="D9" s="62">
        <f>D10</f>
        <v>380520.8</v>
      </c>
      <c r="E9" s="40">
        <f>D9*100/D7</f>
        <v>36.879895844461416</v>
      </c>
      <c r="F9" s="62">
        <f>F10</f>
        <v>101903.598</v>
      </c>
      <c r="G9" s="40">
        <f>F9*100/F7</f>
        <v>34.043506358952129</v>
      </c>
      <c r="H9" s="41">
        <f>F9/B9*100-100</f>
        <v>69.320160523801917</v>
      </c>
      <c r="I9" s="42">
        <f>F9/D9*100</f>
        <v>26.780033575037159</v>
      </c>
    </row>
    <row r="10" spans="1:9" s="37" customFormat="1" ht="15" x14ac:dyDescent="0.25">
      <c r="A10" s="39" t="s">
        <v>16</v>
      </c>
      <c r="B10" s="40">
        <v>60183.972000000002</v>
      </c>
      <c r="C10" s="40">
        <f>B10*100/B7</f>
        <v>29.357295461311917</v>
      </c>
      <c r="D10" s="62">
        <v>380520.8</v>
      </c>
      <c r="E10" s="40">
        <f>D10*100/D7</f>
        <v>36.879895844461416</v>
      </c>
      <c r="F10" s="62">
        <v>101903.598</v>
      </c>
      <c r="G10" s="40">
        <f>F10*100/F7</f>
        <v>34.043506358952129</v>
      </c>
      <c r="H10" s="41">
        <f>F10/B10*100-100</f>
        <v>69.320160523801917</v>
      </c>
      <c r="I10" s="42">
        <f>F10/D10*100</f>
        <v>26.780033575037159</v>
      </c>
    </row>
    <row r="11" spans="1:9" s="37" customFormat="1" ht="60" x14ac:dyDescent="0.25">
      <c r="A11" s="39" t="s">
        <v>17</v>
      </c>
      <c r="B11" s="40">
        <f>B12</f>
        <v>1883.748</v>
      </c>
      <c r="C11" s="40">
        <f>B11*100/B7</f>
        <v>0.91887831216350102</v>
      </c>
      <c r="D11" s="62">
        <f>D12</f>
        <v>8337.6</v>
      </c>
      <c r="E11" s="40">
        <f>D11*100/D7</f>
        <v>0.80807624601015626</v>
      </c>
      <c r="F11" s="62">
        <f>F12</f>
        <v>1958.144</v>
      </c>
      <c r="G11" s="40">
        <f>F11*100/F7</f>
        <v>0.65416814542450152</v>
      </c>
      <c r="H11" s="41">
        <f t="shared" ref="H11:H17" si="0">F11/B11*100-100</f>
        <v>3.9493605301770742</v>
      </c>
      <c r="I11" s="42">
        <f>F11/D11*100</f>
        <v>23.48570331990021</v>
      </c>
    </row>
    <row r="12" spans="1:9" s="37" customFormat="1" ht="30" x14ac:dyDescent="0.25">
      <c r="A12" s="39" t="s">
        <v>18</v>
      </c>
      <c r="B12" s="40">
        <v>1883.748</v>
      </c>
      <c r="C12" s="40">
        <f>B12*100/B7</f>
        <v>0.91887831216350102</v>
      </c>
      <c r="D12" s="62">
        <v>8337.6</v>
      </c>
      <c r="E12" s="40">
        <f>D12*100/D7</f>
        <v>0.80807624601015626</v>
      </c>
      <c r="F12" s="62">
        <v>1958.144</v>
      </c>
      <c r="G12" s="40">
        <f>F12*100/F7</f>
        <v>0.65416814542450152</v>
      </c>
      <c r="H12" s="41">
        <f t="shared" si="0"/>
        <v>3.9493605301770742</v>
      </c>
      <c r="I12" s="42">
        <f t="shared" ref="I12" si="1">F12/D12*100</f>
        <v>23.48570331990021</v>
      </c>
    </row>
    <row r="13" spans="1:9" s="37" customFormat="1" ht="15" x14ac:dyDescent="0.25">
      <c r="A13" s="39" t="s">
        <v>20</v>
      </c>
      <c r="B13" s="40">
        <f>B15+B16+B17+B14</f>
        <v>49910.839</v>
      </c>
      <c r="C13" s="40">
        <f>B13*100/B7</f>
        <v>24.346137327808307</v>
      </c>
      <c r="D13" s="62">
        <f>D14+D15+D16+D17</f>
        <v>77006</v>
      </c>
      <c r="E13" s="40">
        <f>D13*100/D7</f>
        <v>7.4633850748726367</v>
      </c>
      <c r="F13" s="62">
        <f>F14+F15+F16+F17</f>
        <v>98712.661999999997</v>
      </c>
      <c r="G13" s="40">
        <f>F13*100/F7</f>
        <v>32.977492477803303</v>
      </c>
      <c r="H13" s="41">
        <f t="shared" si="0"/>
        <v>97.778005695316011</v>
      </c>
      <c r="I13" s="42">
        <f t="shared" ref="I13:I34" si="2">F13/D13*100</f>
        <v>128.18827364101497</v>
      </c>
    </row>
    <row r="14" spans="1:9" s="37" customFormat="1" ht="15" x14ac:dyDescent="0.25">
      <c r="A14" s="39" t="s">
        <v>107</v>
      </c>
      <c r="B14" s="40">
        <v>107.818</v>
      </c>
      <c r="C14" s="40"/>
      <c r="D14" s="62">
        <v>1485</v>
      </c>
      <c r="E14" s="40">
        <f>D14*100/D8</f>
        <v>0.29148098248523163</v>
      </c>
      <c r="F14" s="62">
        <v>-18.603999999999999</v>
      </c>
      <c r="G14" s="40">
        <f>F14*100/F8</f>
        <v>-8.6728426779343892E-3</v>
      </c>
      <c r="H14" s="41"/>
      <c r="I14" s="42">
        <f t="shared" si="2"/>
        <v>-1.2527946127946128</v>
      </c>
    </row>
    <row r="15" spans="1:9" s="37" customFormat="1" ht="15" x14ac:dyDescent="0.25">
      <c r="A15" s="39" t="s">
        <v>85</v>
      </c>
      <c r="B15" s="40">
        <v>0</v>
      </c>
      <c r="C15" s="40">
        <f>B15*100/B7</f>
        <v>0</v>
      </c>
      <c r="D15" s="62">
        <v>0</v>
      </c>
      <c r="E15" s="40">
        <f>D15*100/D7</f>
        <v>0</v>
      </c>
      <c r="F15" s="62">
        <v>3.63</v>
      </c>
      <c r="G15" s="40">
        <f>F15*100/F7</f>
        <v>1.2126944534676411E-3</v>
      </c>
      <c r="H15" s="41" t="e">
        <f t="shared" si="0"/>
        <v>#DIV/0!</v>
      </c>
      <c r="I15" s="42"/>
    </row>
    <row r="16" spans="1:9" s="37" customFormat="1" ht="15" x14ac:dyDescent="0.25">
      <c r="A16" s="39" t="s">
        <v>21</v>
      </c>
      <c r="B16" s="40">
        <v>49110.078999999998</v>
      </c>
      <c r="C16" s="40">
        <f>B16*100/B7</f>
        <v>23.955532534997349</v>
      </c>
      <c r="D16" s="62">
        <v>74371</v>
      </c>
      <c r="E16" s="40">
        <f>D16*100/D7</f>
        <v>7.2080021219561186</v>
      </c>
      <c r="F16" s="62">
        <v>98045.686000000002</v>
      </c>
      <c r="G16" s="40">
        <f>F16*100/F7</f>
        <v>32.754672065738276</v>
      </c>
      <c r="H16" s="41">
        <f t="shared" si="0"/>
        <v>99.644732805255728</v>
      </c>
      <c r="I16" s="42">
        <f t="shared" si="2"/>
        <v>131.83322262709927</v>
      </c>
    </row>
    <row r="17" spans="1:9" s="37" customFormat="1" ht="15" x14ac:dyDescent="0.25">
      <c r="A17" s="39" t="s">
        <v>86</v>
      </c>
      <c r="B17" s="40">
        <v>692.94200000000001</v>
      </c>
      <c r="C17" s="40">
        <f>B17*100/B7</f>
        <v>0.33801197155203383</v>
      </c>
      <c r="D17" s="62">
        <v>1150</v>
      </c>
      <c r="E17" s="40">
        <v>0</v>
      </c>
      <c r="F17" s="62">
        <v>681.95</v>
      </c>
      <c r="G17" s="40">
        <v>0</v>
      </c>
      <c r="H17" s="41">
        <f t="shared" si="0"/>
        <v>-1.5862799483939369</v>
      </c>
      <c r="I17" s="42">
        <f t="shared" si="2"/>
        <v>59.300000000000011</v>
      </c>
    </row>
    <row r="18" spans="1:9" s="37" customFormat="1" ht="14.25" customHeight="1" x14ac:dyDescent="0.25">
      <c r="A18" s="39" t="s">
        <v>23</v>
      </c>
      <c r="B18" s="40">
        <f>B19+B20+B21</f>
        <v>874.64599999999996</v>
      </c>
      <c r="C18" s="40">
        <f>B18*100/B7</f>
        <v>0.42664583597198635</v>
      </c>
      <c r="D18" s="62">
        <f>D19+D20+D21</f>
        <v>9193</v>
      </c>
      <c r="E18" s="40">
        <f>D18*100/D7</f>
        <v>0.89098120916946921</v>
      </c>
      <c r="F18" s="62">
        <f>F19+F20+F21</f>
        <v>2324.1330000000003</v>
      </c>
      <c r="G18" s="40">
        <f>F18*100/F7</f>
        <v>0.77643614276063622</v>
      </c>
      <c r="H18" s="41">
        <f>F18/B18*100-100</f>
        <v>165.72270381388591</v>
      </c>
      <c r="I18" s="42">
        <f t="shared" si="2"/>
        <v>25.281551180245842</v>
      </c>
    </row>
    <row r="19" spans="1:9" s="37" customFormat="1" ht="15" x14ac:dyDescent="0.25">
      <c r="A19" s="39" t="s">
        <v>87</v>
      </c>
      <c r="B19" s="40">
        <v>115.46599999999999</v>
      </c>
      <c r="C19" s="40">
        <f>B19*100/B7</f>
        <v>5.6323458972362961E-2</v>
      </c>
      <c r="D19" s="62">
        <v>5498</v>
      </c>
      <c r="E19" s="40">
        <f>D19*100/D7</f>
        <v>0.5328635579260026</v>
      </c>
      <c r="F19" s="62">
        <v>140.49100000000001</v>
      </c>
      <c r="G19" s="40">
        <f>F19*100/F7</f>
        <v>4.6934616105267876E-2</v>
      </c>
      <c r="H19" s="41">
        <f t="shared" ref="H19:H23" si="3">F19/B19*100-100</f>
        <v>21.673046611123638</v>
      </c>
      <c r="I19" s="42">
        <f t="shared" si="2"/>
        <v>2.5553110221898874</v>
      </c>
    </row>
    <row r="20" spans="1:9" s="37" customFormat="1" ht="15" x14ac:dyDescent="0.25">
      <c r="A20" s="39" t="s">
        <v>88</v>
      </c>
      <c r="B20" s="40">
        <v>732.97299999999996</v>
      </c>
      <c r="C20" s="40">
        <f>B20*100/B7</f>
        <v>0.35753879664446503</v>
      </c>
      <c r="D20" s="62">
        <v>3015</v>
      </c>
      <c r="E20" s="40">
        <f>D20*100/D7</f>
        <v>0.29221237307146197</v>
      </c>
      <c r="F20" s="62">
        <v>2162.0740000000001</v>
      </c>
      <c r="G20" s="40">
        <f>F20*100/F7</f>
        <v>0.72229618396324979</v>
      </c>
      <c r="H20" s="41">
        <f t="shared" si="3"/>
        <v>194.97321183727098</v>
      </c>
      <c r="I20" s="42">
        <f t="shared" si="2"/>
        <v>71.710580431177448</v>
      </c>
    </row>
    <row r="21" spans="1:9" s="37" customFormat="1" ht="15" x14ac:dyDescent="0.25">
      <c r="A21" s="39" t="s">
        <v>89</v>
      </c>
      <c r="B21" s="40">
        <v>26.207000000000001</v>
      </c>
      <c r="C21" s="40">
        <f>B21*100/B7</f>
        <v>1.2783580355158371E-2</v>
      </c>
      <c r="D21" s="62">
        <v>680</v>
      </c>
      <c r="E21" s="40">
        <f>D21*100/D7</f>
        <v>6.5905278172004686E-2</v>
      </c>
      <c r="F21" s="62">
        <v>21.568000000000001</v>
      </c>
      <c r="G21" s="40">
        <f>F21*100/F7</f>
        <v>7.2053426921184814E-3</v>
      </c>
      <c r="H21" s="41">
        <f t="shared" si="3"/>
        <v>-17.701377494562522</v>
      </c>
      <c r="I21" s="42">
        <f t="shared" si="2"/>
        <v>3.171764705882353</v>
      </c>
    </row>
    <row r="22" spans="1:9" s="37" customFormat="1" ht="15" x14ac:dyDescent="0.25">
      <c r="A22" s="39" t="s">
        <v>24</v>
      </c>
      <c r="B22" s="40">
        <v>807.55600000000004</v>
      </c>
      <c r="C22" s="40">
        <f>B22*100/B7</f>
        <v>0.39391983123937396</v>
      </c>
      <c r="D22" s="62">
        <v>3600</v>
      </c>
      <c r="E22" s="40">
        <f>D22*100/D7</f>
        <v>0.34891029620473069</v>
      </c>
      <c r="F22" s="62">
        <v>2090.723</v>
      </c>
      <c r="G22" s="40">
        <f>F22*100/F7</f>
        <v>0.69845955532705972</v>
      </c>
      <c r="H22" s="41">
        <f t="shared" si="3"/>
        <v>158.89511067963087</v>
      </c>
      <c r="I22" s="42">
        <f t="shared" si="2"/>
        <v>58.075638888888889</v>
      </c>
    </row>
    <row r="23" spans="1:9" s="37" customFormat="1" ht="30" x14ac:dyDescent="0.25">
      <c r="A23" s="39" t="s">
        <v>109</v>
      </c>
      <c r="B23" s="40">
        <v>0.20699999999999999</v>
      </c>
      <c r="C23" s="40"/>
      <c r="D23" s="62">
        <v>0.2</v>
      </c>
      <c r="E23" s="40"/>
      <c r="F23" s="62">
        <v>0.20699999999999999</v>
      </c>
      <c r="G23" s="40"/>
      <c r="H23" s="41">
        <f t="shared" si="3"/>
        <v>0</v>
      </c>
      <c r="I23" s="42">
        <f t="shared" si="2"/>
        <v>103.49999999999999</v>
      </c>
    </row>
    <row r="24" spans="1:9" s="37" customFormat="1" ht="60" x14ac:dyDescent="0.25">
      <c r="A24" s="39" t="s">
        <v>90</v>
      </c>
      <c r="B24" s="40">
        <f>B25+B26+B27+B28</f>
        <v>2321.4740000000002</v>
      </c>
      <c r="C24" s="40">
        <f>B24*100/B7</f>
        <v>1.1323978105624803</v>
      </c>
      <c r="D24" s="62">
        <f>D25+D26+D27+D28</f>
        <v>13327.1</v>
      </c>
      <c r="E24" s="40">
        <f>D24*100/D7</f>
        <v>1.2916562245972407</v>
      </c>
      <c r="F24" s="62">
        <f>F25+F26+F27+F28</f>
        <v>2843.2179999999998</v>
      </c>
      <c r="G24" s="40">
        <f>F24*100/F7</f>
        <v>0.94984977922847369</v>
      </c>
      <c r="H24" s="41">
        <f>F24/B24*100-100</f>
        <v>22.474686341522656</v>
      </c>
      <c r="I24" s="42">
        <f t="shared" si="2"/>
        <v>21.334108695815292</v>
      </c>
    </row>
    <row r="25" spans="1:9" s="37" customFormat="1" ht="15" x14ac:dyDescent="0.25">
      <c r="A25" s="39" t="s">
        <v>91</v>
      </c>
      <c r="B25" s="40">
        <v>638.71199999999999</v>
      </c>
      <c r="C25" s="40">
        <f>B25*100/B7</f>
        <v>0.31155897950180916</v>
      </c>
      <c r="D25" s="62">
        <v>3557</v>
      </c>
      <c r="E25" s="40">
        <f>D25*100/D7</f>
        <v>0.34474275655561865</v>
      </c>
      <c r="F25" s="62">
        <v>662.96500000000003</v>
      </c>
      <c r="G25" s="40">
        <f>F25*100/F7</f>
        <v>0.22148043480528229</v>
      </c>
      <c r="H25" s="41">
        <f>F25/B25*100-100</f>
        <v>3.7971730607848428</v>
      </c>
      <c r="I25" s="42">
        <f t="shared" si="2"/>
        <v>18.638318807984259</v>
      </c>
    </row>
    <row r="26" spans="1:9" s="37" customFormat="1" ht="15" x14ac:dyDescent="0.25">
      <c r="A26" s="39" t="s">
        <v>92</v>
      </c>
      <c r="B26" s="40">
        <f>348.988+448.99</f>
        <v>797.97800000000007</v>
      </c>
      <c r="C26" s="40">
        <f>B26*100/B7</f>
        <v>0.38924775383098281</v>
      </c>
      <c r="D26" s="62">
        <f>1406.3+1792.3</f>
        <v>3198.6</v>
      </c>
      <c r="E26" s="40">
        <f>D26*100/D7</f>
        <v>0.31000679817790322</v>
      </c>
      <c r="F26" s="62">
        <f>397.159+115.154</f>
        <v>512.31299999999999</v>
      </c>
      <c r="G26" s="40">
        <f>F26*100/F7</f>
        <v>0.17115127645712605</v>
      </c>
      <c r="H26" s="41">
        <f>F26/B26*100-100</f>
        <v>-35.798605976605884</v>
      </c>
      <c r="I26" s="42">
        <f t="shared" si="2"/>
        <v>16.016788595010318</v>
      </c>
    </row>
    <row r="27" spans="1:9" s="37" customFormat="1" ht="30" x14ac:dyDescent="0.25">
      <c r="A27" s="39" t="s">
        <v>93</v>
      </c>
      <c r="B27" s="40">
        <v>0</v>
      </c>
      <c r="C27" s="40">
        <v>0</v>
      </c>
      <c r="D27" s="62">
        <v>0</v>
      </c>
      <c r="E27" s="40">
        <v>0</v>
      </c>
      <c r="F27" s="62">
        <v>0</v>
      </c>
      <c r="G27" s="40">
        <v>0</v>
      </c>
      <c r="H27" s="41" t="e">
        <f>F27/B27*100-100</f>
        <v>#DIV/0!</v>
      </c>
      <c r="I27" s="42" t="e">
        <f t="shared" si="2"/>
        <v>#DIV/0!</v>
      </c>
    </row>
    <row r="28" spans="1:9" s="37" customFormat="1" ht="30" x14ac:dyDescent="0.25">
      <c r="A28" s="39" t="s">
        <v>94</v>
      </c>
      <c r="B28" s="40">
        <v>884.78399999999999</v>
      </c>
      <c r="C28" s="40">
        <f>B28*100/B7</f>
        <v>0.43159107722968837</v>
      </c>
      <c r="D28" s="62">
        <v>6571.5</v>
      </c>
      <c r="E28" s="40">
        <f>D28*100/D7</f>
        <v>0.6369066698637188</v>
      </c>
      <c r="F28" s="62">
        <v>1667.94</v>
      </c>
      <c r="G28" s="40">
        <f>F28*100/F7</f>
        <v>0.55721806796606543</v>
      </c>
      <c r="H28" s="41">
        <f t="shared" ref="H28:H32" si="4">F28/B28*100-100</f>
        <v>88.513806759615903</v>
      </c>
      <c r="I28" s="42">
        <f t="shared" si="2"/>
        <v>25.381419767176443</v>
      </c>
    </row>
    <row r="29" spans="1:9" s="37" customFormat="1" ht="30" x14ac:dyDescent="0.25">
      <c r="A29" s="39" t="s">
        <v>25</v>
      </c>
      <c r="B29" s="40">
        <f>B30</f>
        <v>543.572</v>
      </c>
      <c r="C29" s="40">
        <f>B29*100/B7</f>
        <v>0.26515039267425289</v>
      </c>
      <c r="D29" s="62">
        <f>D30</f>
        <v>697.2</v>
      </c>
      <c r="E29" s="40">
        <f>D29*100/D7</f>
        <v>6.7572294031649507E-2</v>
      </c>
      <c r="F29" s="62">
        <f>F30</f>
        <v>565.029</v>
      </c>
      <c r="G29" s="40">
        <f>F29*100/F7</f>
        <v>0.18876240615657516</v>
      </c>
      <c r="H29" s="41">
        <f t="shared" si="4"/>
        <v>3.9474071512145485</v>
      </c>
      <c r="I29" s="42">
        <f t="shared" si="2"/>
        <v>81.042598967297749</v>
      </c>
    </row>
    <row r="30" spans="1:9" s="37" customFormat="1" ht="30" x14ac:dyDescent="0.25">
      <c r="A30" s="39" t="s">
        <v>26</v>
      </c>
      <c r="B30" s="40">
        <v>543.572</v>
      </c>
      <c r="C30" s="40">
        <f>B30*100/B8</f>
        <v>0.45319099579494465</v>
      </c>
      <c r="D30" s="62">
        <v>697.2</v>
      </c>
      <c r="E30" s="40">
        <v>0</v>
      </c>
      <c r="F30" s="62">
        <v>565.029</v>
      </c>
      <c r="G30" s="40">
        <v>0</v>
      </c>
      <c r="H30" s="41">
        <f t="shared" si="4"/>
        <v>3.9474071512145485</v>
      </c>
      <c r="I30" s="42">
        <f t="shared" si="2"/>
        <v>81.042598967297749</v>
      </c>
    </row>
    <row r="31" spans="1:9" s="37" customFormat="1" ht="48" customHeight="1" x14ac:dyDescent="0.25">
      <c r="A31" s="39" t="s">
        <v>27</v>
      </c>
      <c r="B31" s="40">
        <v>1939.0719999999999</v>
      </c>
      <c r="C31" s="40">
        <f>B31*100/B9</f>
        <v>3.2219076534197506</v>
      </c>
      <c r="D31" s="62">
        <v>13807.8</v>
      </c>
      <c r="E31" s="40">
        <f>D31*100/D7</f>
        <v>1.3382454410932445</v>
      </c>
      <c r="F31" s="62">
        <v>3686.1010000000001</v>
      </c>
      <c r="G31" s="40">
        <f>F31*100/F7</f>
        <v>1.2314364290968391</v>
      </c>
      <c r="H31" s="41">
        <f t="shared" si="4"/>
        <v>90.09613877153609</v>
      </c>
      <c r="I31" s="42">
        <f t="shared" si="2"/>
        <v>26.695787888005334</v>
      </c>
    </row>
    <row r="32" spans="1:9" s="37" customFormat="1" ht="45" x14ac:dyDescent="0.25">
      <c r="A32" s="39" t="s">
        <v>28</v>
      </c>
      <c r="B32" s="40">
        <v>1028.6780000000001</v>
      </c>
      <c r="C32" s="40">
        <f>B32*100/B10</f>
        <v>1.7092225152570524</v>
      </c>
      <c r="D32" s="62">
        <v>2278</v>
      </c>
      <c r="E32" s="40">
        <f>D32*100/D7</f>
        <v>0.22078268187621569</v>
      </c>
      <c r="F32" s="62">
        <v>138.20500000000001</v>
      </c>
      <c r="G32" s="40">
        <v>1507.8</v>
      </c>
      <c r="H32" s="41">
        <f t="shared" si="4"/>
        <v>-86.564794814315064</v>
      </c>
      <c r="I32" s="42">
        <f t="shared" si="2"/>
        <v>6.0669446883230904</v>
      </c>
    </row>
    <row r="33" spans="1:9" s="37" customFormat="1" ht="30" x14ac:dyDescent="0.25">
      <c r="A33" s="39" t="s">
        <v>29</v>
      </c>
      <c r="B33" s="40">
        <v>372.54599999999999</v>
      </c>
      <c r="C33" s="40">
        <f>B33*100/B7</f>
        <v>0.18172517750955203</v>
      </c>
      <c r="D33" s="62">
        <v>699.5</v>
      </c>
      <c r="E33" s="40">
        <f>D33*100/D7</f>
        <v>6.7795208943113638E-2</v>
      </c>
      <c r="F33" s="62">
        <v>283.31099999999998</v>
      </c>
      <c r="G33" s="40">
        <f>F33*100/F7</f>
        <v>9.4647294299275722E-2</v>
      </c>
      <c r="H33" s="40" t="s">
        <v>108</v>
      </c>
      <c r="I33" s="42">
        <f t="shared" si="2"/>
        <v>40.501929949964257</v>
      </c>
    </row>
    <row r="34" spans="1:9" s="37" customFormat="1" ht="15" x14ac:dyDescent="0.25">
      <c r="A34" s="39" t="s">
        <v>30</v>
      </c>
      <c r="B34" s="40">
        <v>76.938000000000002</v>
      </c>
      <c r="C34" s="40">
        <v>0</v>
      </c>
      <c r="D34" s="62">
        <v>0</v>
      </c>
      <c r="E34" s="40">
        <v>0</v>
      </c>
      <c r="F34" s="62">
        <v>3.3450000000000002</v>
      </c>
      <c r="G34" s="40" t="s">
        <v>19</v>
      </c>
      <c r="H34" s="40"/>
      <c r="I34" s="42" t="e">
        <f t="shared" si="2"/>
        <v>#DIV/0!</v>
      </c>
    </row>
    <row r="35" spans="1:9" s="37" customFormat="1" ht="18" customHeight="1" x14ac:dyDescent="0.25">
      <c r="A35" s="43" t="s">
        <v>31</v>
      </c>
      <c r="B35" s="40">
        <f>B36+B44+B42</f>
        <v>85061.917000000001</v>
      </c>
      <c r="C35" s="40">
        <f>B35*100/B7</f>
        <v>41.492572638352797</v>
      </c>
      <c r="D35" s="62">
        <f>D36+D43+D44+D41</f>
        <v>522316.625</v>
      </c>
      <c r="E35" s="40">
        <f>D35*100/D7</f>
        <v>50.622680094834791</v>
      </c>
      <c r="F35" s="62">
        <f>F36+F43+F44+F41+F42</f>
        <v>84824.761999999988</v>
      </c>
      <c r="G35" s="40">
        <f>F35*100/F7</f>
        <v>28.337883855127473</v>
      </c>
      <c r="H35" s="41">
        <f t="shared" ref="H35:H40" si="5">F35/B35*100-100</f>
        <v>-0.27880279255876417</v>
      </c>
      <c r="I35" s="42">
        <f t="shared" ref="I35:I40" si="6">F35/D35*100</f>
        <v>16.240103787621155</v>
      </c>
    </row>
    <row r="36" spans="1:9" s="37" customFormat="1" ht="60" x14ac:dyDescent="0.25">
      <c r="A36" s="39" t="s">
        <v>32</v>
      </c>
      <c r="B36" s="40">
        <f>B37+B38+B39+B40</f>
        <v>85146.917000000001</v>
      </c>
      <c r="C36" s="40">
        <f>B36*100/B7</f>
        <v>41.534035008337476</v>
      </c>
      <c r="D36" s="62">
        <f>D37+D38+D39+D40</f>
        <v>522316.625</v>
      </c>
      <c r="E36" s="40">
        <f>D36*100/D7</f>
        <v>50.622680094834791</v>
      </c>
      <c r="F36" s="62">
        <f>F37+F38+F39+F40</f>
        <v>84824.757999999987</v>
      </c>
      <c r="G36" s="40">
        <f>F36*100/F7</f>
        <v>28.337882518825044</v>
      </c>
      <c r="H36" s="41">
        <f t="shared" si="5"/>
        <v>-0.378356623293854</v>
      </c>
      <c r="I36" s="42">
        <f t="shared" si="6"/>
        <v>16.240103021802145</v>
      </c>
    </row>
    <row r="37" spans="1:9" s="37" customFormat="1" ht="33" customHeight="1" x14ac:dyDescent="0.25">
      <c r="A37" s="39" t="s">
        <v>33</v>
      </c>
      <c r="B37" s="40">
        <v>1133.5999999999999</v>
      </c>
      <c r="C37" s="40">
        <f>B37*100/B7</f>
        <v>0.55296167781919059</v>
      </c>
      <c r="D37" s="62">
        <v>3159</v>
      </c>
      <c r="E37" s="40">
        <f>D37*100/D7</f>
        <v>0.30616878491965116</v>
      </c>
      <c r="F37" s="62">
        <v>789.9</v>
      </c>
      <c r="G37" s="40">
        <f>F37*100/F7</f>
        <v>0.26388632198184292</v>
      </c>
      <c r="H37" s="41">
        <f t="shared" si="5"/>
        <v>-30.319336626676076</v>
      </c>
      <c r="I37" s="42">
        <f t="shared" si="6"/>
        <v>25.004748338081672</v>
      </c>
    </row>
    <row r="38" spans="1:9" s="37" customFormat="1" ht="45" x14ac:dyDescent="0.25">
      <c r="A38" s="39" t="s">
        <v>34</v>
      </c>
      <c r="B38" s="40">
        <v>8308.4069999999992</v>
      </c>
      <c r="C38" s="40">
        <f>B38*100/B7</f>
        <v>4.0527793531445901</v>
      </c>
      <c r="D38" s="62">
        <v>140013.52499999999</v>
      </c>
      <c r="E38" s="40">
        <f>D38*100/D7</f>
        <v>13.570044577894018</v>
      </c>
      <c r="F38" s="62">
        <v>6739.6710000000003</v>
      </c>
      <c r="G38" s="40">
        <f>F38*100/F7</f>
        <v>2.251559680412317</v>
      </c>
      <c r="H38" s="42">
        <f t="shared" si="5"/>
        <v>-18.881309016277115</v>
      </c>
      <c r="I38" s="42">
        <f t="shared" si="6"/>
        <v>4.8135856875255447</v>
      </c>
    </row>
    <row r="39" spans="1:9" s="37" customFormat="1" ht="45" x14ac:dyDescent="0.25">
      <c r="A39" s="39" t="s">
        <v>35</v>
      </c>
      <c r="B39" s="40">
        <v>72764.642000000007</v>
      </c>
      <c r="C39" s="40">
        <v>7</v>
      </c>
      <c r="D39" s="62">
        <v>349665.2</v>
      </c>
      <c r="E39" s="40">
        <f>D39*100/D7</f>
        <v>33.889385695690663</v>
      </c>
      <c r="F39" s="62">
        <v>72130.612999999998</v>
      </c>
      <c r="G39" s="40">
        <f>F39*100/F7</f>
        <v>24.09707832240246</v>
      </c>
      <c r="H39" s="42">
        <f t="shared" si="5"/>
        <v>-0.87134215543864002</v>
      </c>
      <c r="I39" s="42">
        <f t="shared" si="6"/>
        <v>20.628479185232042</v>
      </c>
    </row>
    <row r="40" spans="1:9" s="37" customFormat="1" ht="15" x14ac:dyDescent="0.25">
      <c r="A40" s="39" t="s">
        <v>36</v>
      </c>
      <c r="B40" s="40">
        <v>2940.268</v>
      </c>
      <c r="C40" s="40">
        <f>B40*100/B7</f>
        <v>1.4342409372954092</v>
      </c>
      <c r="D40" s="62">
        <v>29478.9</v>
      </c>
      <c r="E40" s="40">
        <f>D40*100/D7</f>
        <v>2.8570810363304542</v>
      </c>
      <c r="F40" s="62">
        <v>5164.5739999999996</v>
      </c>
      <c r="G40" s="40">
        <f>F40*100/F7</f>
        <v>1.7253581940284266</v>
      </c>
      <c r="H40" s="42">
        <f t="shared" si="5"/>
        <v>75.649770701174162</v>
      </c>
      <c r="I40" s="42">
        <f t="shared" si="6"/>
        <v>17.519561449036427</v>
      </c>
    </row>
    <row r="41" spans="1:9" s="37" customFormat="1" ht="45" x14ac:dyDescent="0.25">
      <c r="A41" s="39" t="s">
        <v>95</v>
      </c>
      <c r="B41" s="40">
        <v>0</v>
      </c>
      <c r="C41" s="40">
        <v>0</v>
      </c>
      <c r="D41" s="62">
        <v>0</v>
      </c>
      <c r="E41" s="40">
        <v>0</v>
      </c>
      <c r="F41" s="62">
        <v>0</v>
      </c>
      <c r="G41" s="40">
        <v>0</v>
      </c>
      <c r="H41" s="42"/>
      <c r="I41" s="42"/>
    </row>
    <row r="42" spans="1:9" s="37" customFormat="1" ht="30" x14ac:dyDescent="0.25">
      <c r="A42" s="39" t="s">
        <v>37</v>
      </c>
      <c r="B42" s="40">
        <v>0</v>
      </c>
      <c r="C42" s="40">
        <v>0</v>
      </c>
      <c r="D42" s="62">
        <v>0</v>
      </c>
      <c r="E42" s="40">
        <v>0</v>
      </c>
      <c r="F42" s="62">
        <v>0</v>
      </c>
      <c r="G42" s="40">
        <v>0</v>
      </c>
      <c r="H42" s="42"/>
      <c r="I42" s="42"/>
    </row>
    <row r="43" spans="1:9" s="37" customFormat="1" ht="60" x14ac:dyDescent="0.25">
      <c r="A43" s="39" t="s">
        <v>38</v>
      </c>
      <c r="B43" s="40">
        <v>0</v>
      </c>
      <c r="C43" s="40">
        <v>0</v>
      </c>
      <c r="D43" s="62">
        <v>0</v>
      </c>
      <c r="E43" s="40">
        <v>0</v>
      </c>
      <c r="F43" s="62">
        <v>0</v>
      </c>
      <c r="G43" s="40">
        <v>0</v>
      </c>
      <c r="H43" s="42" t="s">
        <v>110</v>
      </c>
      <c r="I43" s="42" t="e">
        <f t="shared" ref="I43" si="7">F43/D43*100</f>
        <v>#DIV/0!</v>
      </c>
    </row>
    <row r="44" spans="1:9" s="37" customFormat="1" ht="30" x14ac:dyDescent="0.25">
      <c r="A44" s="39" t="s">
        <v>39</v>
      </c>
      <c r="B44" s="40">
        <v>-85</v>
      </c>
      <c r="C44" s="40" t="s">
        <v>19</v>
      </c>
      <c r="D44" s="62">
        <v>0</v>
      </c>
      <c r="E44" s="40" t="s">
        <v>19</v>
      </c>
      <c r="F44" s="62">
        <v>4.0000000000000001E-3</v>
      </c>
      <c r="G44" s="40" t="s">
        <v>110</v>
      </c>
      <c r="H44" s="42">
        <f t="shared" ref="H44" si="8">F44/B44*100-100</f>
        <v>-100.00470588235294</v>
      </c>
      <c r="I44" s="42" t="e">
        <f t="shared" ref="I44" si="9">F44/D44*100</f>
        <v>#DIV/0!</v>
      </c>
    </row>
    <row r="45" spans="1:9" s="15" customFormat="1" x14ac:dyDescent="0.2">
      <c r="D45" s="58"/>
      <c r="F45" s="58"/>
    </row>
    <row r="46" spans="1:9" s="15" customFormat="1" x14ac:dyDescent="0.2">
      <c r="D46" s="58"/>
      <c r="F46" s="58"/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4" topLeftCell="A5" activePane="bottomLeft" state="frozen"/>
      <selection pane="bottomLeft" activeCell="F59" sqref="F59"/>
    </sheetView>
  </sheetViews>
  <sheetFormatPr defaultRowHeight="12.75" x14ac:dyDescent="0.2"/>
  <cols>
    <col min="1" max="1" width="38.42578125" style="19" customWidth="1"/>
    <col min="2" max="2" width="14.5703125" style="47" customWidth="1"/>
    <col min="3" max="3" width="12.140625" style="15" customWidth="1"/>
    <col min="4" max="4" width="17.28515625" style="58" customWidth="1"/>
    <col min="5" max="5" width="13.7109375" style="37" customWidth="1"/>
    <col min="6" max="6" width="16.5703125" style="58" customWidth="1"/>
    <col min="7" max="7" width="13.42578125" style="15" customWidth="1"/>
    <col min="8" max="8" width="14.7109375" style="15" customWidth="1"/>
    <col min="9" max="9" width="14" style="15" customWidth="1"/>
    <col min="10" max="16384" width="9.140625" style="15"/>
  </cols>
  <sheetData>
    <row r="1" spans="1:9" s="37" customFormat="1" ht="14.25" x14ac:dyDescent="0.2">
      <c r="A1" s="67" t="s">
        <v>105</v>
      </c>
      <c r="B1" s="67"/>
      <c r="C1" s="67"/>
      <c r="D1" s="67"/>
      <c r="E1" s="67"/>
      <c r="F1" s="67"/>
      <c r="G1" s="67"/>
      <c r="H1" s="67"/>
      <c r="I1" s="67"/>
    </row>
    <row r="2" spans="1:9" s="37" customFormat="1" ht="27" customHeight="1" x14ac:dyDescent="0.25">
      <c r="A2" s="48"/>
      <c r="B2" s="44"/>
      <c r="C2" s="49"/>
      <c r="D2" s="70"/>
      <c r="E2" s="49"/>
      <c r="F2" s="70"/>
      <c r="G2" s="49"/>
      <c r="H2" s="49"/>
      <c r="I2" s="50" t="s">
        <v>96</v>
      </c>
    </row>
    <row r="3" spans="1:9" s="37" customFormat="1" ht="68.25" customHeight="1" x14ac:dyDescent="0.2">
      <c r="A3" s="51" t="s">
        <v>0</v>
      </c>
      <c r="B3" s="45" t="s">
        <v>129</v>
      </c>
      <c r="C3" s="51" t="s">
        <v>97</v>
      </c>
      <c r="D3" s="71" t="s">
        <v>130</v>
      </c>
      <c r="E3" s="51" t="s">
        <v>98</v>
      </c>
      <c r="F3" s="71" t="s">
        <v>128</v>
      </c>
      <c r="G3" s="51" t="s">
        <v>98</v>
      </c>
      <c r="H3" s="51" t="s">
        <v>3</v>
      </c>
      <c r="I3" s="51" t="s">
        <v>99</v>
      </c>
    </row>
    <row r="4" spans="1:9" s="37" customFormat="1" ht="15.75" thickBot="1" x14ac:dyDescent="0.3">
      <c r="A4" s="52">
        <v>1</v>
      </c>
      <c r="B4" s="46">
        <v>2</v>
      </c>
      <c r="C4" s="53">
        <v>3</v>
      </c>
      <c r="D4" s="72">
        <v>4</v>
      </c>
      <c r="E4" s="53">
        <v>5</v>
      </c>
      <c r="F4" s="72">
        <v>6</v>
      </c>
      <c r="G4" s="53">
        <v>7</v>
      </c>
      <c r="H4" s="53">
        <v>8</v>
      </c>
      <c r="I4" s="53">
        <v>9</v>
      </c>
    </row>
    <row r="5" spans="1:9" s="37" customFormat="1" ht="15" thickBot="1" x14ac:dyDescent="0.25">
      <c r="A5" s="32" t="s">
        <v>100</v>
      </c>
      <c r="B5" s="76">
        <f>SUM(B6+B15+B17+B20+B25+B30+B32+B38+B41+B46+B51+B53)</f>
        <v>171007.671</v>
      </c>
      <c r="C5" s="33">
        <f>SUM(C6:C57)</f>
        <v>94.13833481540135</v>
      </c>
      <c r="D5" s="73">
        <f>SUM(D6+D15+D17+D20+D25+D30+D32+D38+D41+D46+D53+D55)</f>
        <v>1050232.723</v>
      </c>
      <c r="E5" s="33">
        <f>SUM(E6:E57)</f>
        <v>325.55737053058061</v>
      </c>
      <c r="F5" s="73">
        <f>SUM(F6+F15+F17+F20+F25+F30+F32+F38+F41+F46+F53+F55)</f>
        <v>198806.05499999999</v>
      </c>
      <c r="G5" s="34">
        <f>SUM(G6:G57)</f>
        <v>120.02815808294126</v>
      </c>
      <c r="H5" s="34">
        <f>F5/B5*100-100</f>
        <v>16.255635690167367</v>
      </c>
      <c r="I5" s="35">
        <f>F5/D5*100</f>
        <v>18.929714400072069</v>
      </c>
    </row>
    <row r="6" spans="1:9" ht="30" x14ac:dyDescent="0.2">
      <c r="A6" s="29" t="s">
        <v>41</v>
      </c>
      <c r="B6" s="77">
        <f>SUM(B7:B14)</f>
        <v>16749.080000000002</v>
      </c>
      <c r="C6" s="30">
        <f>B6*100/B5</f>
        <v>9.7943442548843329</v>
      </c>
      <c r="D6" s="74">
        <f>SUM(D7:D14)</f>
        <v>105341.59000000001</v>
      </c>
      <c r="E6" s="30">
        <f>D6*100/D5</f>
        <v>10.030309253656727</v>
      </c>
      <c r="F6" s="74">
        <f>SUM(F7:F14)</f>
        <v>25012.258999999998</v>
      </c>
      <c r="G6" s="31">
        <f>F6*100/F5</f>
        <v>12.581236019194687</v>
      </c>
      <c r="H6" s="31">
        <f t="shared" ref="H6:H56" si="0">F6/B6*100-100</f>
        <v>49.335121690265936</v>
      </c>
      <c r="I6" s="31">
        <f t="shared" ref="I6:I57" si="1">F6/D6*100</f>
        <v>23.743954310923154</v>
      </c>
    </row>
    <row r="7" spans="1:9" ht="50.25" customHeight="1" x14ac:dyDescent="0.2">
      <c r="A7" s="16" t="s">
        <v>123</v>
      </c>
      <c r="B7" s="63">
        <v>654.18700000000001</v>
      </c>
      <c r="C7" s="17"/>
      <c r="D7" s="75">
        <v>2940.9</v>
      </c>
      <c r="E7" s="17"/>
      <c r="F7" s="75">
        <v>623.62199999999996</v>
      </c>
      <c r="G7" s="18"/>
      <c r="H7" s="18">
        <f t="shared" si="0"/>
        <v>-4.6722114624717364</v>
      </c>
      <c r="I7" s="18">
        <f t="shared" si="1"/>
        <v>21.205141283280625</v>
      </c>
    </row>
    <row r="8" spans="1:9" ht="75" x14ac:dyDescent="0.2">
      <c r="A8" s="16" t="s">
        <v>42</v>
      </c>
      <c r="B8" s="63">
        <v>536.15800000000002</v>
      </c>
      <c r="C8" s="17"/>
      <c r="D8" s="75">
        <v>3353</v>
      </c>
      <c r="E8" s="17"/>
      <c r="F8" s="75">
        <v>639.37</v>
      </c>
      <c r="G8" s="18"/>
      <c r="H8" s="18">
        <f t="shared" si="0"/>
        <v>19.250295621812967</v>
      </c>
      <c r="I8" s="18">
        <f t="shared" si="1"/>
        <v>19.068595287801969</v>
      </c>
    </row>
    <row r="9" spans="1:9" ht="75" customHeight="1" x14ac:dyDescent="0.2">
      <c r="A9" s="16" t="s">
        <v>43</v>
      </c>
      <c r="B9" s="63">
        <v>10066.01</v>
      </c>
      <c r="C9" s="17"/>
      <c r="D9" s="75">
        <v>57967.8</v>
      </c>
      <c r="E9" s="17"/>
      <c r="F9" s="75">
        <v>11667.945</v>
      </c>
      <c r="G9" s="18"/>
      <c r="H9" s="18">
        <f t="shared" si="0"/>
        <v>15.914299707629922</v>
      </c>
      <c r="I9" s="18">
        <f t="shared" si="1"/>
        <v>20.128321240412781</v>
      </c>
    </row>
    <row r="10" spans="1:9" ht="15" x14ac:dyDescent="0.2">
      <c r="A10" s="16" t="s">
        <v>44</v>
      </c>
      <c r="B10" s="63">
        <v>0</v>
      </c>
      <c r="C10" s="17"/>
      <c r="D10" s="75">
        <v>1.8</v>
      </c>
      <c r="E10" s="17"/>
      <c r="F10" s="75">
        <v>1.8</v>
      </c>
      <c r="G10" s="18"/>
      <c r="H10" s="18" t="s">
        <v>22</v>
      </c>
      <c r="I10" s="18">
        <f t="shared" si="1"/>
        <v>100</v>
      </c>
    </row>
    <row r="11" spans="1:9" ht="60" x14ac:dyDescent="0.2">
      <c r="A11" s="16" t="s">
        <v>45</v>
      </c>
      <c r="B11" s="63">
        <v>821.48299999999995</v>
      </c>
      <c r="C11" s="17"/>
      <c r="D11" s="75">
        <v>2318.1999999999998</v>
      </c>
      <c r="E11" s="17"/>
      <c r="F11" s="75">
        <v>341.53100000000001</v>
      </c>
      <c r="G11" s="18"/>
      <c r="H11" s="18">
        <f t="shared" si="0"/>
        <v>-58.425067834635648</v>
      </c>
      <c r="I11" s="18">
        <f t="shared" si="1"/>
        <v>14.732594254162715</v>
      </c>
    </row>
    <row r="12" spans="1:9" ht="30" x14ac:dyDescent="0.2">
      <c r="A12" s="16" t="s">
        <v>46</v>
      </c>
      <c r="B12" s="63">
        <v>0</v>
      </c>
      <c r="C12" s="17"/>
      <c r="D12" s="75">
        <v>0</v>
      </c>
      <c r="E12" s="17"/>
      <c r="F12" s="75">
        <v>0</v>
      </c>
      <c r="G12" s="18"/>
      <c r="H12" s="18" t="s">
        <v>22</v>
      </c>
      <c r="I12" s="18" t="e">
        <f t="shared" si="1"/>
        <v>#DIV/0!</v>
      </c>
    </row>
    <row r="13" spans="1:9" ht="15" x14ac:dyDescent="0.2">
      <c r="A13" s="16" t="s">
        <v>47</v>
      </c>
      <c r="B13" s="63">
        <v>0</v>
      </c>
      <c r="C13" s="17"/>
      <c r="D13" s="75">
        <v>309</v>
      </c>
      <c r="E13" s="17"/>
      <c r="F13" s="75">
        <v>0</v>
      </c>
      <c r="G13" s="18"/>
      <c r="H13" s="18" t="s">
        <v>22</v>
      </c>
      <c r="I13" s="18" t="s">
        <v>22</v>
      </c>
    </row>
    <row r="14" spans="1:9" ht="15" x14ac:dyDescent="0.2">
      <c r="A14" s="16" t="s">
        <v>48</v>
      </c>
      <c r="B14" s="63">
        <v>4671.2420000000002</v>
      </c>
      <c r="C14" s="17"/>
      <c r="D14" s="75">
        <v>38450.89</v>
      </c>
      <c r="E14" s="17"/>
      <c r="F14" s="75">
        <v>11737.991</v>
      </c>
      <c r="G14" s="18"/>
      <c r="H14" s="18">
        <f t="shared" si="0"/>
        <v>151.28201450492179</v>
      </c>
      <c r="I14" s="18">
        <f t="shared" si="1"/>
        <v>30.527228368446092</v>
      </c>
    </row>
    <row r="15" spans="1:9" ht="15" x14ac:dyDescent="0.2">
      <c r="A15" s="16" t="s">
        <v>49</v>
      </c>
      <c r="B15" s="63">
        <f>SUM(B16)</f>
        <v>89.933999999999997</v>
      </c>
      <c r="C15" s="17">
        <f>B15*100/B5</f>
        <v>5.259062325923379E-2</v>
      </c>
      <c r="D15" s="75">
        <f>SUM(D16)</f>
        <v>972.3</v>
      </c>
      <c r="E15" s="17">
        <f>D15*100/D5</f>
        <v>9.257948059574983E-2</v>
      </c>
      <c r="F15" s="75">
        <f>SUM(F16)</f>
        <v>51.442999999999998</v>
      </c>
      <c r="G15" s="18">
        <f>F15*100/F5</f>
        <v>2.5875972439571824E-2</v>
      </c>
      <c r="H15" s="18">
        <f t="shared" si="0"/>
        <v>-42.799163831254027</v>
      </c>
      <c r="I15" s="18">
        <f t="shared" si="1"/>
        <v>5.2908567314614832</v>
      </c>
    </row>
    <row r="16" spans="1:9" ht="30" x14ac:dyDescent="0.2">
      <c r="A16" s="16" t="s">
        <v>50</v>
      </c>
      <c r="B16" s="63">
        <v>89.933999999999997</v>
      </c>
      <c r="C16" s="17"/>
      <c r="D16" s="75">
        <v>972.3</v>
      </c>
      <c r="E16" s="17"/>
      <c r="F16" s="75">
        <v>51.442999999999998</v>
      </c>
      <c r="G16" s="18"/>
      <c r="H16" s="18">
        <f t="shared" si="0"/>
        <v>-42.799163831254027</v>
      </c>
      <c r="I16" s="18">
        <f t="shared" si="1"/>
        <v>5.2908567314614832</v>
      </c>
    </row>
    <row r="17" spans="1:9" ht="45" x14ac:dyDescent="0.2">
      <c r="A17" s="16" t="s">
        <v>51</v>
      </c>
      <c r="B17" s="63">
        <f>SUM(B19:B19)</f>
        <v>0</v>
      </c>
      <c r="C17" s="17">
        <f>B17*100/B5</f>
        <v>0</v>
      </c>
      <c r="D17" s="75">
        <f>D18+D19</f>
        <v>6672.3</v>
      </c>
      <c r="E17" s="17">
        <f>D17*100/D5</f>
        <v>0.6353163307405344</v>
      </c>
      <c r="F17" s="75">
        <f>F18+F19</f>
        <v>124.9</v>
      </c>
      <c r="G17" s="18">
        <f>F17*100/F5</f>
        <v>6.2825048261231281E-2</v>
      </c>
      <c r="H17" s="18" t="s">
        <v>121</v>
      </c>
      <c r="I17" s="18">
        <f t="shared" si="1"/>
        <v>1.8719182290964136</v>
      </c>
    </row>
    <row r="18" spans="1:9" ht="60" x14ac:dyDescent="0.2">
      <c r="A18" s="16" t="s">
        <v>125</v>
      </c>
      <c r="B18" s="63">
        <v>0</v>
      </c>
      <c r="C18" s="17">
        <f t="shared" ref="C18:C19" si="2">B18*100/B6</f>
        <v>0</v>
      </c>
      <c r="D18" s="75">
        <v>40</v>
      </c>
      <c r="E18" s="17">
        <f t="shared" ref="E18:E19" si="3">D18*100/D6</f>
        <v>3.7971707091187815E-2</v>
      </c>
      <c r="F18" s="75">
        <v>0</v>
      </c>
      <c r="G18" s="18">
        <f t="shared" ref="G18:G19" si="4">F18*100/F6</f>
        <v>0</v>
      </c>
      <c r="H18" s="18"/>
      <c r="I18" s="18">
        <f t="shared" si="1"/>
        <v>0</v>
      </c>
    </row>
    <row r="19" spans="1:9" ht="48.75" customHeight="1" x14ac:dyDescent="0.2">
      <c r="A19" s="16" t="s">
        <v>111</v>
      </c>
      <c r="B19" s="63">
        <v>0</v>
      </c>
      <c r="C19" s="17">
        <f t="shared" si="2"/>
        <v>0</v>
      </c>
      <c r="D19" s="75">
        <v>6632.3</v>
      </c>
      <c r="E19" s="17">
        <f t="shared" si="3"/>
        <v>225.51939882348941</v>
      </c>
      <c r="F19" s="75">
        <v>124.9</v>
      </c>
      <c r="G19" s="18">
        <f t="shared" si="4"/>
        <v>20.028158082941271</v>
      </c>
      <c r="H19" s="18" t="s">
        <v>22</v>
      </c>
      <c r="I19" s="18">
        <f t="shared" si="1"/>
        <v>1.8832079369147956</v>
      </c>
    </row>
    <row r="20" spans="1:9" ht="15" x14ac:dyDescent="0.2">
      <c r="A20" s="16" t="s">
        <v>52</v>
      </c>
      <c r="B20" s="63">
        <f>SUM(B21:B24)</f>
        <v>4608.8140000000003</v>
      </c>
      <c r="C20" s="17">
        <f>B20*100/B5</f>
        <v>2.6950919646171898</v>
      </c>
      <c r="D20" s="75">
        <f>SUM(D21:D24)</f>
        <v>42917.381999999998</v>
      </c>
      <c r="E20" s="17">
        <f>D20*100/D5</f>
        <v>4.0864639865158727</v>
      </c>
      <c r="F20" s="75">
        <f>SUM(F21:F24)</f>
        <v>7021.6040000000003</v>
      </c>
      <c r="G20" s="18">
        <f>F20*100/F5</f>
        <v>3.5318863904824229</v>
      </c>
      <c r="H20" s="18">
        <f t="shared" si="0"/>
        <v>52.351646215273604</v>
      </c>
      <c r="I20" s="18">
        <f t="shared" si="1"/>
        <v>16.360746328841774</v>
      </c>
    </row>
    <row r="21" spans="1:9" ht="15" x14ac:dyDescent="0.2">
      <c r="A21" s="16" t="s">
        <v>53</v>
      </c>
      <c r="B21" s="63">
        <v>0</v>
      </c>
      <c r="C21" s="17"/>
      <c r="D21" s="75">
        <v>1521.7</v>
      </c>
      <c r="E21" s="17"/>
      <c r="F21" s="75">
        <v>0</v>
      </c>
      <c r="G21" s="18"/>
      <c r="H21" s="18" t="s">
        <v>121</v>
      </c>
      <c r="I21" s="18">
        <f t="shared" si="1"/>
        <v>0</v>
      </c>
    </row>
    <row r="22" spans="1:9" ht="15" x14ac:dyDescent="0.2">
      <c r="A22" s="16" t="s">
        <v>54</v>
      </c>
      <c r="B22" s="63">
        <v>496.17200000000003</v>
      </c>
      <c r="C22" s="17"/>
      <c r="D22" s="75">
        <v>5400</v>
      </c>
      <c r="E22" s="17"/>
      <c r="F22" s="75">
        <v>821.23800000000006</v>
      </c>
      <c r="G22" s="18"/>
      <c r="H22" s="18">
        <f t="shared" si="0"/>
        <v>65.514781164596144</v>
      </c>
      <c r="I22" s="18">
        <f t="shared" si="1"/>
        <v>15.208111111111112</v>
      </c>
    </row>
    <row r="23" spans="1:9" ht="15" x14ac:dyDescent="0.2">
      <c r="A23" s="16" t="s">
        <v>55</v>
      </c>
      <c r="B23" s="63">
        <v>4112.6419999999998</v>
      </c>
      <c r="C23" s="17"/>
      <c r="D23" s="75">
        <v>35588.881999999998</v>
      </c>
      <c r="E23" s="17"/>
      <c r="F23" s="75">
        <v>6160.366</v>
      </c>
      <c r="G23" s="18"/>
      <c r="H23" s="18">
        <f t="shared" si="0"/>
        <v>49.790961625154836</v>
      </c>
      <c r="I23" s="18">
        <f t="shared" si="1"/>
        <v>17.309804786787065</v>
      </c>
    </row>
    <row r="24" spans="1:9" ht="30" x14ac:dyDescent="0.2">
      <c r="A24" s="16" t="s">
        <v>56</v>
      </c>
      <c r="B24" s="63">
        <v>0</v>
      </c>
      <c r="C24" s="17"/>
      <c r="D24" s="75">
        <v>406.8</v>
      </c>
      <c r="E24" s="17"/>
      <c r="F24" s="75">
        <v>40</v>
      </c>
      <c r="G24" s="18"/>
      <c r="H24" s="18" t="s">
        <v>22</v>
      </c>
      <c r="I24" s="18">
        <f t="shared" si="1"/>
        <v>9.8328416912487704</v>
      </c>
    </row>
    <row r="25" spans="1:9" ht="30" x14ac:dyDescent="0.2">
      <c r="A25" s="16" t="s">
        <v>57</v>
      </c>
      <c r="B25" s="63">
        <f>SUM(B26:B29)</f>
        <v>5514.4130000000005</v>
      </c>
      <c r="C25" s="17">
        <f>B25*100/B5</f>
        <v>3.2246582669382127</v>
      </c>
      <c r="D25" s="75">
        <f>SUM(D26:D29)</f>
        <v>75638.521999999997</v>
      </c>
      <c r="E25" s="17">
        <f>D25*100/D5</f>
        <v>7.2020724876994713</v>
      </c>
      <c r="F25" s="75">
        <f>SUM(F26:F29)</f>
        <v>6644.9859999999999</v>
      </c>
      <c r="G25" s="18">
        <f>F25*100/F5</f>
        <v>3.3424464863507302</v>
      </c>
      <c r="H25" s="18">
        <f t="shared" si="0"/>
        <v>20.502145921968463</v>
      </c>
      <c r="I25" s="18">
        <f t="shared" si="1"/>
        <v>8.7851875265357506</v>
      </c>
    </row>
    <row r="26" spans="1:9" ht="15" x14ac:dyDescent="0.2">
      <c r="A26" s="16" t="s">
        <v>58</v>
      </c>
      <c r="B26" s="63">
        <v>761.05799999999999</v>
      </c>
      <c r="C26" s="17"/>
      <c r="D26" s="75">
        <v>3167</v>
      </c>
      <c r="E26" s="17"/>
      <c r="F26" s="75">
        <v>117.28700000000001</v>
      </c>
      <c r="G26" s="18"/>
      <c r="H26" s="18">
        <f t="shared" si="0"/>
        <v>-84.588953798527839</v>
      </c>
      <c r="I26" s="18">
        <f t="shared" si="1"/>
        <v>3.7034101673508055</v>
      </c>
    </row>
    <row r="27" spans="1:9" ht="15" x14ac:dyDescent="0.2">
      <c r="A27" s="16" t="s">
        <v>59</v>
      </c>
      <c r="B27" s="63">
        <v>624.08000000000004</v>
      </c>
      <c r="C27" s="17"/>
      <c r="D27" s="75">
        <v>21091.606</v>
      </c>
      <c r="E27" s="17"/>
      <c r="F27" s="75">
        <v>1104.6590000000001</v>
      </c>
      <c r="G27" s="18"/>
      <c r="H27" s="18">
        <f t="shared" si="0"/>
        <v>77.005992821433153</v>
      </c>
      <c r="I27" s="18">
        <f t="shared" si="1"/>
        <v>5.2374342665039357</v>
      </c>
    </row>
    <row r="28" spans="1:9" ht="15" x14ac:dyDescent="0.2">
      <c r="A28" s="16" t="s">
        <v>60</v>
      </c>
      <c r="B28" s="63">
        <v>4128.1530000000002</v>
      </c>
      <c r="C28" s="17"/>
      <c r="D28" s="75">
        <v>48609.915999999997</v>
      </c>
      <c r="E28" s="17"/>
      <c r="F28" s="75">
        <v>4752.2380000000003</v>
      </c>
      <c r="G28" s="18"/>
      <c r="H28" s="18">
        <f t="shared" si="0"/>
        <v>15.117777853679357</v>
      </c>
      <c r="I28" s="18">
        <f t="shared" si="1"/>
        <v>9.7762728082064587</v>
      </c>
    </row>
    <row r="29" spans="1:9" ht="30" x14ac:dyDescent="0.2">
      <c r="A29" s="16" t="s">
        <v>61</v>
      </c>
      <c r="B29" s="63">
        <v>1.1220000000000001</v>
      </c>
      <c r="C29" s="17"/>
      <c r="D29" s="75">
        <v>2770</v>
      </c>
      <c r="E29" s="17"/>
      <c r="F29" s="75">
        <v>670.80200000000002</v>
      </c>
      <c r="G29" s="18"/>
      <c r="H29" s="18">
        <f t="shared" si="0"/>
        <v>59686.274509803923</v>
      </c>
      <c r="I29" s="18">
        <f t="shared" si="1"/>
        <v>24.216678700361012</v>
      </c>
    </row>
    <row r="30" spans="1:9" ht="15" x14ac:dyDescent="0.2">
      <c r="A30" s="16" t="s">
        <v>112</v>
      </c>
      <c r="B30" s="63">
        <f>SUM(B31)</f>
        <v>0</v>
      </c>
      <c r="C30" s="17">
        <f>B30*100/B5</f>
        <v>0</v>
      </c>
      <c r="D30" s="75">
        <f>SUM(D31)</f>
        <v>2090.8000000000002</v>
      </c>
      <c r="E30" s="17">
        <f>D30*100/D5</f>
        <v>0.19907968531275713</v>
      </c>
      <c r="F30" s="75">
        <f>SUM(F31)</f>
        <v>0</v>
      </c>
      <c r="G30" s="18">
        <f>F30*100/F5</f>
        <v>0</v>
      </c>
      <c r="H30" s="18" t="s">
        <v>121</v>
      </c>
      <c r="I30" s="18">
        <f t="shared" si="1"/>
        <v>0</v>
      </c>
    </row>
    <row r="31" spans="1:9" ht="30" x14ac:dyDescent="0.2">
      <c r="A31" s="16" t="s">
        <v>113</v>
      </c>
      <c r="B31" s="63">
        <v>0</v>
      </c>
      <c r="C31" s="17"/>
      <c r="D31" s="75">
        <v>2090.8000000000002</v>
      </c>
      <c r="E31" s="17"/>
      <c r="F31" s="75">
        <v>0</v>
      </c>
      <c r="G31" s="18"/>
      <c r="H31" s="18" t="s">
        <v>121</v>
      </c>
      <c r="I31" s="18">
        <f t="shared" si="1"/>
        <v>0</v>
      </c>
    </row>
    <row r="32" spans="1:9" ht="15" x14ac:dyDescent="0.2">
      <c r="A32" s="16" t="s">
        <v>62</v>
      </c>
      <c r="B32" s="63">
        <f>SUM(B33:B37)</f>
        <v>123915.00600000001</v>
      </c>
      <c r="C32" s="17">
        <v>65.599999999999994</v>
      </c>
      <c r="D32" s="75">
        <f>SUM(D33:D37)</f>
        <v>666547.72899999993</v>
      </c>
      <c r="E32" s="17">
        <f>D32*100/D5</f>
        <v>63.466669282213928</v>
      </c>
      <c r="F32" s="75">
        <f>SUM(F33:F37)</f>
        <v>129824.09599999999</v>
      </c>
      <c r="G32" s="18">
        <f>F32*100/F5</f>
        <v>65.30188227918913</v>
      </c>
      <c r="H32" s="18">
        <f t="shared" si="0"/>
        <v>4.7686637726507257</v>
      </c>
      <c r="I32" s="18">
        <f t="shared" si="1"/>
        <v>19.477089239321376</v>
      </c>
    </row>
    <row r="33" spans="1:9" ht="15" x14ac:dyDescent="0.2">
      <c r="A33" s="16" t="s">
        <v>63</v>
      </c>
      <c r="B33" s="63">
        <v>30005.5</v>
      </c>
      <c r="C33" s="17"/>
      <c r="D33" s="75">
        <v>133675.4</v>
      </c>
      <c r="E33" s="17"/>
      <c r="F33" s="75">
        <v>29935.599999999999</v>
      </c>
      <c r="G33" s="18"/>
      <c r="H33" s="18">
        <f t="shared" si="0"/>
        <v>-0.23295729116328801</v>
      </c>
      <c r="I33" s="18">
        <f t="shared" si="1"/>
        <v>22.394247557890232</v>
      </c>
    </row>
    <row r="34" spans="1:9" ht="15" x14ac:dyDescent="0.2">
      <c r="A34" s="16" t="s">
        <v>64</v>
      </c>
      <c r="B34" s="63">
        <v>75492.198000000004</v>
      </c>
      <c r="C34" s="17"/>
      <c r="D34" s="75">
        <v>451935.72899999999</v>
      </c>
      <c r="E34" s="17"/>
      <c r="F34" s="75">
        <v>81330.789999999994</v>
      </c>
      <c r="G34" s="18"/>
      <c r="H34" s="18">
        <f t="shared" si="0"/>
        <v>7.7340336547095774</v>
      </c>
      <c r="I34" s="18">
        <f t="shared" si="1"/>
        <v>17.996096520175769</v>
      </c>
    </row>
    <row r="35" spans="1:9" ht="15" x14ac:dyDescent="0.2">
      <c r="A35" s="16" t="s">
        <v>65</v>
      </c>
      <c r="B35" s="63">
        <v>10854.2</v>
      </c>
      <c r="C35" s="17"/>
      <c r="D35" s="75">
        <v>44949.599999999999</v>
      </c>
      <c r="E35" s="17"/>
      <c r="F35" s="75">
        <v>10780.375</v>
      </c>
      <c r="G35" s="18"/>
      <c r="H35" s="18">
        <f t="shared" si="0"/>
        <v>-0.68015146210683497</v>
      </c>
      <c r="I35" s="18">
        <f t="shared" si="1"/>
        <v>23.983250129033408</v>
      </c>
    </row>
    <row r="36" spans="1:9" ht="15" x14ac:dyDescent="0.2">
      <c r="A36" s="16" t="s">
        <v>66</v>
      </c>
      <c r="B36" s="63">
        <v>8.19</v>
      </c>
      <c r="C36" s="17"/>
      <c r="D36" s="75">
        <v>642</v>
      </c>
      <c r="E36" s="17"/>
      <c r="F36" s="75">
        <v>6.8390000000000004</v>
      </c>
      <c r="G36" s="18"/>
      <c r="H36" s="18" t="s">
        <v>22</v>
      </c>
      <c r="I36" s="18">
        <f t="shared" si="1"/>
        <v>1.0652647975077882</v>
      </c>
    </row>
    <row r="37" spans="1:9" ht="15" x14ac:dyDescent="0.2">
      <c r="A37" s="16" t="s">
        <v>67</v>
      </c>
      <c r="B37" s="63">
        <v>7554.9179999999997</v>
      </c>
      <c r="C37" s="17"/>
      <c r="D37" s="75">
        <v>35345</v>
      </c>
      <c r="E37" s="17"/>
      <c r="F37" s="75">
        <v>7770.4920000000002</v>
      </c>
      <c r="G37" s="18"/>
      <c r="H37" s="18">
        <f t="shared" si="0"/>
        <v>2.8534260729236252</v>
      </c>
      <c r="I37" s="18">
        <f t="shared" si="1"/>
        <v>21.984699391710286</v>
      </c>
    </row>
    <row r="38" spans="1:9" ht="15" x14ac:dyDescent="0.2">
      <c r="A38" s="16" t="s">
        <v>68</v>
      </c>
      <c r="B38" s="63">
        <f>SUM(B39:B40)</f>
        <v>15985.473</v>
      </c>
      <c r="C38" s="17">
        <f>B38*100/B5</f>
        <v>9.3478104850629773</v>
      </c>
      <c r="D38" s="75">
        <f>SUM(D39:D40)</f>
        <v>81663.8</v>
      </c>
      <c r="E38" s="17">
        <f>D38*100/D5</f>
        <v>7.775781330325203</v>
      </c>
      <c r="F38" s="75">
        <f>SUM(F39:F40)</f>
        <v>21175.096000000001</v>
      </c>
      <c r="G38" s="18">
        <f>F38*100/F5</f>
        <v>10.651132330954407</v>
      </c>
      <c r="H38" s="18">
        <f t="shared" si="0"/>
        <v>32.464619595554041</v>
      </c>
      <c r="I38" s="18">
        <f t="shared" si="1"/>
        <v>25.929599161439953</v>
      </c>
    </row>
    <row r="39" spans="1:9" ht="15" x14ac:dyDescent="0.2">
      <c r="A39" s="16" t="s">
        <v>69</v>
      </c>
      <c r="B39" s="63">
        <v>13433.052</v>
      </c>
      <c r="C39" s="17"/>
      <c r="D39" s="75">
        <v>69705.2</v>
      </c>
      <c r="E39" s="17"/>
      <c r="F39" s="75">
        <v>18456.663</v>
      </c>
      <c r="G39" s="18"/>
      <c r="H39" s="18">
        <f t="shared" si="0"/>
        <v>37.397391151318402</v>
      </c>
      <c r="I39" s="18">
        <f t="shared" si="1"/>
        <v>26.478172360168251</v>
      </c>
    </row>
    <row r="40" spans="1:9" ht="30" x14ac:dyDescent="0.2">
      <c r="A40" s="16" t="s">
        <v>101</v>
      </c>
      <c r="B40" s="63">
        <v>2552.4209999999998</v>
      </c>
      <c r="C40" s="17"/>
      <c r="D40" s="75">
        <v>11958.6</v>
      </c>
      <c r="E40" s="17"/>
      <c r="F40" s="75">
        <v>2718.433</v>
      </c>
      <c r="G40" s="18"/>
      <c r="H40" s="18">
        <f t="shared" si="0"/>
        <v>6.5040994412755708</v>
      </c>
      <c r="I40" s="18">
        <f t="shared" si="1"/>
        <v>22.732033850116235</v>
      </c>
    </row>
    <row r="41" spans="1:9" ht="15" x14ac:dyDescent="0.2">
      <c r="A41" s="16" t="s">
        <v>70</v>
      </c>
      <c r="B41" s="63">
        <f>SUM(B42:B45)</f>
        <v>2498.8620000000001</v>
      </c>
      <c r="C41" s="17">
        <f>B41*100/B5</f>
        <v>1.4612572555297827</v>
      </c>
      <c r="D41" s="75">
        <f>SUM(D42:D45)</f>
        <v>23045.4</v>
      </c>
      <c r="E41" s="17">
        <f>D41*100/D5</f>
        <v>2.1943136502327398</v>
      </c>
      <c r="F41" s="75">
        <f>SUM(F42:F45)</f>
        <v>3300.076</v>
      </c>
      <c r="G41" s="18">
        <f>F41*100/F5</f>
        <v>1.6599474296695842</v>
      </c>
      <c r="H41" s="18">
        <f t="shared" si="0"/>
        <v>32.063155148223473</v>
      </c>
      <c r="I41" s="18">
        <f t="shared" si="1"/>
        <v>14.319890303487897</v>
      </c>
    </row>
    <row r="42" spans="1:9" ht="15" x14ac:dyDescent="0.2">
      <c r="A42" s="16" t="s">
        <v>71</v>
      </c>
      <c r="B42" s="63">
        <v>1067.989</v>
      </c>
      <c r="C42" s="17"/>
      <c r="D42" s="75">
        <v>4180.3</v>
      </c>
      <c r="E42" s="17"/>
      <c r="F42" s="75">
        <v>1057.364</v>
      </c>
      <c r="G42" s="18"/>
      <c r="H42" s="18">
        <f t="shared" si="0"/>
        <v>-0.99486043395577894</v>
      </c>
      <c r="I42" s="18">
        <f t="shared" si="1"/>
        <v>25.293974116690187</v>
      </c>
    </row>
    <row r="43" spans="1:9" ht="15" x14ac:dyDescent="0.2">
      <c r="A43" s="16" t="s">
        <v>72</v>
      </c>
      <c r="B43" s="63">
        <v>1096.0129999999999</v>
      </c>
      <c r="C43" s="17"/>
      <c r="D43" s="75">
        <v>8229.1</v>
      </c>
      <c r="E43" s="17"/>
      <c r="F43" s="75">
        <v>1243.5540000000001</v>
      </c>
      <c r="G43" s="18"/>
      <c r="H43" s="18">
        <f t="shared" si="0"/>
        <v>13.461610400606588</v>
      </c>
      <c r="I43" s="18">
        <f t="shared" si="1"/>
        <v>15.111664702093789</v>
      </c>
    </row>
    <row r="44" spans="1:9" ht="15" x14ac:dyDescent="0.2">
      <c r="A44" s="16" t="s">
        <v>73</v>
      </c>
      <c r="B44" s="63">
        <v>0</v>
      </c>
      <c r="C44" s="17"/>
      <c r="D44" s="75">
        <v>9073</v>
      </c>
      <c r="E44" s="17"/>
      <c r="F44" s="75">
        <v>837.87099999999998</v>
      </c>
      <c r="G44" s="18"/>
      <c r="H44" s="18" t="e">
        <f t="shared" si="0"/>
        <v>#DIV/0!</v>
      </c>
      <c r="I44" s="18">
        <f t="shared" si="1"/>
        <v>9.2347735038024901</v>
      </c>
    </row>
    <row r="45" spans="1:9" ht="30" x14ac:dyDescent="0.2">
      <c r="A45" s="16" t="s">
        <v>74</v>
      </c>
      <c r="B45" s="63">
        <v>334.86</v>
      </c>
      <c r="C45" s="17"/>
      <c r="D45" s="75">
        <v>1563</v>
      </c>
      <c r="E45" s="17"/>
      <c r="F45" s="75">
        <v>161.28700000000001</v>
      </c>
      <c r="G45" s="18"/>
      <c r="H45" s="18">
        <f t="shared" si="0"/>
        <v>-51.83449799916383</v>
      </c>
      <c r="I45" s="18">
        <f t="shared" si="1"/>
        <v>10.319065898912347</v>
      </c>
    </row>
    <row r="46" spans="1:9" ht="15" x14ac:dyDescent="0.2">
      <c r="A46" s="16" t="s">
        <v>75</v>
      </c>
      <c r="B46" s="63">
        <f>SUM(B47:B50)</f>
        <v>30.466999999999999</v>
      </c>
      <c r="C46" s="17">
        <f>B46*100/B5</f>
        <v>1.7816159837648452E-2</v>
      </c>
      <c r="D46" s="75">
        <f>SUM(D47:D50)</f>
        <v>34286.199999999997</v>
      </c>
      <c r="E46" s="17">
        <f>D46*100/D5</f>
        <v>3.2646288055147559</v>
      </c>
      <c r="F46" s="75">
        <f>SUM(F47:F50)</f>
        <v>4458.7879999999996</v>
      </c>
      <c r="G46" s="18">
        <f>F46*100/F5</f>
        <v>2.2427827965300149</v>
      </c>
      <c r="H46" s="18">
        <f t="shared" si="0"/>
        <v>14534.811435323465</v>
      </c>
      <c r="I46" s="18">
        <f t="shared" si="1"/>
        <v>13.004614101300232</v>
      </c>
    </row>
    <row r="47" spans="1:9" ht="15" x14ac:dyDescent="0.2">
      <c r="A47" s="16" t="s">
        <v>119</v>
      </c>
      <c r="B47" s="63">
        <v>30.466999999999999</v>
      </c>
      <c r="C47" s="17"/>
      <c r="D47" s="75">
        <v>17707.8</v>
      </c>
      <c r="E47" s="17"/>
      <c r="F47" s="75">
        <v>4458.7879999999996</v>
      </c>
      <c r="G47" s="18"/>
      <c r="H47" s="18">
        <f t="shared" si="0"/>
        <v>14534.811435323465</v>
      </c>
      <c r="I47" s="18">
        <f t="shared" si="1"/>
        <v>25.179796473870269</v>
      </c>
    </row>
    <row r="48" spans="1:9" ht="15" x14ac:dyDescent="0.2">
      <c r="A48" s="16" t="s">
        <v>76</v>
      </c>
      <c r="B48" s="63">
        <v>0</v>
      </c>
      <c r="C48" s="17"/>
      <c r="D48" s="75">
        <v>16578.400000000001</v>
      </c>
      <c r="E48" s="17"/>
      <c r="F48" s="75">
        <v>0</v>
      </c>
      <c r="G48" s="18"/>
      <c r="H48" s="18" t="s">
        <v>121</v>
      </c>
      <c r="I48" s="18" t="s">
        <v>121</v>
      </c>
    </row>
    <row r="49" spans="1:9" ht="15" x14ac:dyDescent="0.2">
      <c r="A49" s="16" t="s">
        <v>114</v>
      </c>
      <c r="B49" s="63">
        <v>0</v>
      </c>
      <c r="C49" s="17"/>
      <c r="D49" s="75">
        <v>0</v>
      </c>
      <c r="E49" s="17"/>
      <c r="F49" s="75">
        <v>0</v>
      </c>
      <c r="G49" s="18"/>
      <c r="H49" s="18" t="e">
        <f t="shared" si="0"/>
        <v>#DIV/0!</v>
      </c>
      <c r="I49" s="18" t="e">
        <f t="shared" si="1"/>
        <v>#DIV/0!</v>
      </c>
    </row>
    <row r="50" spans="1:9" ht="30" x14ac:dyDescent="0.2">
      <c r="A50" s="16" t="s">
        <v>124</v>
      </c>
      <c r="B50" s="63">
        <v>0</v>
      </c>
      <c r="C50" s="17"/>
      <c r="D50" s="75">
        <v>0</v>
      </c>
      <c r="E50" s="17"/>
      <c r="F50" s="75">
        <v>0</v>
      </c>
      <c r="G50" s="18"/>
      <c r="H50" s="18" t="e">
        <f t="shared" si="0"/>
        <v>#DIV/0!</v>
      </c>
      <c r="I50" s="18" t="e">
        <f t="shared" si="1"/>
        <v>#DIV/0!</v>
      </c>
    </row>
    <row r="51" spans="1:9" ht="30" x14ac:dyDescent="0.2">
      <c r="A51" s="16" t="s">
        <v>117</v>
      </c>
      <c r="B51" s="63">
        <f>SUM(B52)</f>
        <v>0</v>
      </c>
      <c r="C51" s="17">
        <f>B51*100/B5</f>
        <v>0</v>
      </c>
      <c r="D51" s="75">
        <f>SUM(D52)</f>
        <v>0</v>
      </c>
      <c r="E51" s="17">
        <f>D51*100/D5</f>
        <v>0</v>
      </c>
      <c r="F51" s="75">
        <f>SUM(F52)</f>
        <v>0</v>
      </c>
      <c r="G51" s="18">
        <f>F51*100/F5</f>
        <v>0</v>
      </c>
      <c r="H51" s="18" t="s">
        <v>121</v>
      </c>
      <c r="I51" s="18" t="s">
        <v>22</v>
      </c>
    </row>
    <row r="52" spans="1:9" ht="15" x14ac:dyDescent="0.2">
      <c r="A52" s="16" t="s">
        <v>118</v>
      </c>
      <c r="B52" s="63">
        <v>0</v>
      </c>
      <c r="C52" s="17"/>
      <c r="D52" s="75">
        <v>0</v>
      </c>
      <c r="E52" s="17"/>
      <c r="F52" s="75">
        <v>0</v>
      </c>
      <c r="G52" s="18"/>
      <c r="H52" s="18" t="s">
        <v>121</v>
      </c>
      <c r="I52" s="18" t="s">
        <v>22</v>
      </c>
    </row>
    <row r="53" spans="1:9" ht="45" x14ac:dyDescent="0.2">
      <c r="A53" s="16" t="s">
        <v>77</v>
      </c>
      <c r="B53" s="63">
        <f>B54</f>
        <v>1615.6220000000001</v>
      </c>
      <c r="C53" s="17">
        <f>B53*100/B5</f>
        <v>0.94476580527197529</v>
      </c>
      <c r="D53" s="75">
        <f>D54</f>
        <v>11056.7</v>
      </c>
      <c r="E53" s="17">
        <f>D53*100/D5</f>
        <v>1.0527857071922524</v>
      </c>
      <c r="F53" s="75">
        <f>F54</f>
        <v>1192.807</v>
      </c>
      <c r="G53" s="18">
        <f>F53*100/F5</f>
        <v>0.59998524692821853</v>
      </c>
      <c r="H53" s="18">
        <f t="shared" si="0"/>
        <v>-26.170416099805522</v>
      </c>
      <c r="I53" s="18">
        <f t="shared" si="1"/>
        <v>10.788092287934012</v>
      </c>
    </row>
    <row r="54" spans="1:9" ht="30" x14ac:dyDescent="0.2">
      <c r="A54" s="16" t="s">
        <v>102</v>
      </c>
      <c r="B54" s="63">
        <v>1615.6220000000001</v>
      </c>
      <c r="C54" s="17"/>
      <c r="D54" s="75">
        <v>11056.7</v>
      </c>
      <c r="E54" s="17"/>
      <c r="F54" s="75">
        <v>1192.807</v>
      </c>
      <c r="G54" s="18"/>
      <c r="H54" s="18">
        <f t="shared" si="0"/>
        <v>-26.170416099805522</v>
      </c>
      <c r="I54" s="18">
        <f t="shared" si="1"/>
        <v>10.788092287934012</v>
      </c>
    </row>
    <row r="55" spans="1:9" ht="60" x14ac:dyDescent="0.2">
      <c r="A55" s="16" t="s">
        <v>115</v>
      </c>
      <c r="B55" s="63">
        <f>SUM(B56:B57)</f>
        <v>0</v>
      </c>
      <c r="C55" s="17">
        <v>1</v>
      </c>
      <c r="D55" s="75">
        <v>0</v>
      </c>
      <c r="E55" s="17">
        <f>D55*100/D5</f>
        <v>0</v>
      </c>
      <c r="F55" s="75">
        <f>F56+F57</f>
        <v>0</v>
      </c>
      <c r="G55" s="18">
        <f>F55*100/F5</f>
        <v>0</v>
      </c>
      <c r="H55" s="18" t="e">
        <f t="shared" si="0"/>
        <v>#DIV/0!</v>
      </c>
      <c r="I55" s="18" t="e">
        <f t="shared" si="1"/>
        <v>#DIV/0!</v>
      </c>
    </row>
    <row r="56" spans="1:9" ht="60" x14ac:dyDescent="0.2">
      <c r="A56" s="16" t="s">
        <v>120</v>
      </c>
      <c r="B56" s="63">
        <v>0</v>
      </c>
      <c r="C56" s="17"/>
      <c r="D56" s="75">
        <v>0</v>
      </c>
      <c r="E56" s="17"/>
      <c r="F56" s="75">
        <v>0</v>
      </c>
      <c r="G56" s="18"/>
      <c r="H56" s="18" t="e">
        <f t="shared" si="0"/>
        <v>#DIV/0!</v>
      </c>
      <c r="I56" s="18" t="e">
        <f t="shared" si="1"/>
        <v>#DIV/0!</v>
      </c>
    </row>
    <row r="57" spans="1:9" ht="30" x14ac:dyDescent="0.2">
      <c r="A57" s="16" t="s">
        <v>116</v>
      </c>
      <c r="B57" s="63">
        <v>0</v>
      </c>
      <c r="C57" s="17"/>
      <c r="D57" s="75">
        <v>0</v>
      </c>
      <c r="E57" s="17">
        <v>0</v>
      </c>
      <c r="F57" s="75">
        <v>0</v>
      </c>
      <c r="G57" s="18"/>
      <c r="H57" s="18" t="s">
        <v>22</v>
      </c>
      <c r="I57" s="18" t="e">
        <f t="shared" si="1"/>
        <v>#DIV/0!</v>
      </c>
    </row>
    <row r="58" spans="1:9" ht="30" x14ac:dyDescent="0.2">
      <c r="A58" s="16" t="s">
        <v>103</v>
      </c>
      <c r="B58" s="63">
        <v>33997.493999999999</v>
      </c>
      <c r="C58" s="17"/>
      <c r="D58" s="75">
        <v>-18449.099999999999</v>
      </c>
      <c r="E58" s="17"/>
      <c r="F58" s="75">
        <v>100527.166</v>
      </c>
      <c r="G58" s="18"/>
      <c r="H58" s="18"/>
      <c r="I58" s="18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11" sqref="F11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68" t="s">
        <v>106</v>
      </c>
      <c r="B1" s="69"/>
      <c r="C1" s="69"/>
      <c r="D1" s="69"/>
      <c r="E1" s="69"/>
      <c r="F1" s="69"/>
      <c r="G1" s="69"/>
      <c r="H1" s="69"/>
      <c r="I1" s="69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23" t="s">
        <v>126</v>
      </c>
      <c r="C3" s="4" t="s">
        <v>1</v>
      </c>
      <c r="D3" s="4" t="s">
        <v>127</v>
      </c>
      <c r="E3" s="4" t="s">
        <v>2</v>
      </c>
      <c r="F3" s="4" t="s">
        <v>128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">
        <v>-33997.493999999999</v>
      </c>
      <c r="C5" s="7"/>
      <c r="D5" s="54">
        <v>18449.099999999999</v>
      </c>
      <c r="E5" s="7"/>
      <c r="F5" s="7">
        <v>-100527.166</v>
      </c>
      <c r="G5" s="7"/>
      <c r="H5" s="7"/>
      <c r="I5" s="7"/>
    </row>
    <row r="6" spans="1:9" ht="60" x14ac:dyDescent="0.25">
      <c r="A6" s="8" t="s">
        <v>78</v>
      </c>
      <c r="B6" s="9">
        <v>0</v>
      </c>
      <c r="C6" s="9"/>
      <c r="D6" s="55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11">
        <v>0</v>
      </c>
      <c r="C7" s="11"/>
      <c r="D7" s="56">
        <v>0</v>
      </c>
      <c r="E7" s="11"/>
      <c r="F7" s="22">
        <v>0</v>
      </c>
      <c r="G7" s="11"/>
      <c r="H7" s="11"/>
      <c r="I7" s="11"/>
    </row>
    <row r="8" spans="1:9" ht="45" x14ac:dyDescent="0.25">
      <c r="A8" s="12" t="s">
        <v>80</v>
      </c>
      <c r="B8" s="13">
        <v>0</v>
      </c>
      <c r="C8" s="13"/>
      <c r="D8" s="57">
        <v>-16321.32</v>
      </c>
      <c r="E8" s="13"/>
      <c r="F8" s="21">
        <v>-4080.33</v>
      </c>
      <c r="G8" s="13"/>
      <c r="H8" s="13"/>
      <c r="I8" s="13"/>
    </row>
    <row r="9" spans="1:9" ht="30" x14ac:dyDescent="0.25">
      <c r="A9" s="12" t="s">
        <v>81</v>
      </c>
      <c r="B9" s="13">
        <v>0</v>
      </c>
      <c r="C9" s="13"/>
      <c r="D9" s="57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13">
        <v>-33997.493999999999</v>
      </c>
      <c r="C10" s="13"/>
      <c r="D10" s="57">
        <v>34770.42</v>
      </c>
      <c r="E10" s="13"/>
      <c r="F10" s="57">
        <v>-96446.835999999996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2025-04-14T14:07:17Z</dcterms:modified>
</cp:coreProperties>
</file>