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0" windowWidth="29040" windowHeight="15720" activeTab="2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D5" i="2" l="1"/>
  <c r="F5" i="2"/>
  <c r="F53" i="3"/>
  <c r="D36" i="4"/>
  <c r="F36" i="4"/>
  <c r="D25" i="4"/>
  <c r="F25" i="4"/>
  <c r="C24" i="4"/>
  <c r="F11" i="4"/>
  <c r="D11" i="4"/>
  <c r="B5" i="2"/>
  <c r="B17" i="3"/>
  <c r="B36" i="4" l="1"/>
  <c r="I42" i="4"/>
  <c r="H42" i="4"/>
  <c r="C42" i="4"/>
  <c r="B19" i="4"/>
  <c r="B53" i="3" l="1"/>
  <c r="B11" i="4"/>
  <c r="B37" i="4"/>
  <c r="B25" i="4"/>
  <c r="B30" i="4"/>
  <c r="B9" i="4"/>
  <c r="F55" i="3"/>
  <c r="D55" i="3"/>
  <c r="D53" i="3"/>
  <c r="F17" i="3"/>
  <c r="D17" i="3"/>
  <c r="I18" i="3"/>
  <c r="F30" i="4"/>
  <c r="D30" i="4"/>
  <c r="I13" i="4"/>
  <c r="H13" i="4"/>
  <c r="F9" i="4"/>
  <c r="D9" i="4"/>
  <c r="F46" i="3" l="1"/>
  <c r="D46" i="3"/>
  <c r="H50" i="3"/>
  <c r="I50" i="3"/>
  <c r="B46" i="3" l="1"/>
  <c r="F14" i="4" l="1"/>
  <c r="B14" i="4" l="1"/>
  <c r="H24" i="4"/>
  <c r="I24" i="4"/>
  <c r="I31" i="3" l="1"/>
  <c r="I54" i="3"/>
  <c r="I56" i="3"/>
  <c r="H54" i="3"/>
  <c r="H56" i="3"/>
  <c r="B55" i="3"/>
  <c r="I55" i="3" l="1"/>
  <c r="H55" i="3"/>
  <c r="I47" i="3"/>
  <c r="I49" i="3"/>
  <c r="I57" i="3"/>
  <c r="H45" i="3"/>
  <c r="H47" i="3"/>
  <c r="H49" i="3"/>
  <c r="I19" i="3"/>
  <c r="H16" i="3"/>
  <c r="D51" i="3" l="1"/>
  <c r="F51" i="3"/>
  <c r="B51" i="3"/>
  <c r="B30" i="3"/>
  <c r="B15" i="3"/>
  <c r="F30" i="3"/>
  <c r="D30" i="3"/>
  <c r="I30" i="3" l="1"/>
  <c r="H46" i="3"/>
  <c r="I46" i="3"/>
  <c r="I17" i="3"/>
  <c r="I45" i="4"/>
  <c r="H38" i="4"/>
  <c r="H41" i="4" l="1"/>
  <c r="H23" i="4"/>
  <c r="H22" i="4"/>
  <c r="H21" i="4"/>
  <c r="H20" i="4"/>
  <c r="H10" i="4"/>
  <c r="H9" i="4"/>
  <c r="I46" i="4"/>
  <c r="H46" i="4"/>
  <c r="D14" i="4"/>
  <c r="I35" i="4"/>
  <c r="I28" i="4"/>
  <c r="I15" i="4"/>
  <c r="F19" i="4"/>
  <c r="F8" i="4" s="1"/>
  <c r="D19" i="4"/>
  <c r="G42" i="4" l="1"/>
  <c r="G24" i="4"/>
  <c r="D8" i="4"/>
  <c r="G15" i="4"/>
  <c r="F25" i="3"/>
  <c r="F20" i="3"/>
  <c r="D32" i="3"/>
  <c r="D25" i="3"/>
  <c r="D20" i="3"/>
  <c r="D6" i="3"/>
  <c r="E42" i="4" l="1"/>
  <c r="E24" i="4"/>
  <c r="E15" i="4"/>
  <c r="B25" i="3" l="1"/>
  <c r="B20" i="3"/>
  <c r="H53" i="3" l="1"/>
  <c r="I53" i="3"/>
  <c r="I45" i="3"/>
  <c r="I44" i="3"/>
  <c r="H44" i="3"/>
  <c r="I43" i="3"/>
  <c r="H43" i="3"/>
  <c r="I42" i="3"/>
  <c r="H42" i="3"/>
  <c r="F41" i="3"/>
  <c r="D41" i="3"/>
  <c r="B41" i="3"/>
  <c r="I40" i="3"/>
  <c r="H40" i="3"/>
  <c r="I39" i="3"/>
  <c r="H39" i="3"/>
  <c r="F38" i="3"/>
  <c r="D38" i="3"/>
  <c r="B38" i="3"/>
  <c r="I37" i="3"/>
  <c r="H37" i="3"/>
  <c r="I36" i="3"/>
  <c r="I35" i="3"/>
  <c r="H35" i="3"/>
  <c r="I34" i="3"/>
  <c r="H34" i="3"/>
  <c r="I33" i="3"/>
  <c r="H33" i="3"/>
  <c r="F32" i="3"/>
  <c r="I32" i="3" s="1"/>
  <c r="B32" i="3"/>
  <c r="I29" i="3"/>
  <c r="H29" i="3"/>
  <c r="I28" i="3"/>
  <c r="H28" i="3"/>
  <c r="I27" i="3"/>
  <c r="H27" i="3"/>
  <c r="I26" i="3"/>
  <c r="H26" i="3"/>
  <c r="I25" i="3"/>
  <c r="H25" i="3"/>
  <c r="I24" i="3"/>
  <c r="I23" i="3"/>
  <c r="H23" i="3"/>
  <c r="I22" i="3"/>
  <c r="H22" i="3"/>
  <c r="I21" i="3"/>
  <c r="I20" i="3"/>
  <c r="H20" i="3"/>
  <c r="I16" i="3"/>
  <c r="F15" i="3"/>
  <c r="D15" i="3"/>
  <c r="I14" i="3"/>
  <c r="H14" i="3"/>
  <c r="I12" i="3"/>
  <c r="I11" i="3"/>
  <c r="H11" i="3"/>
  <c r="I10" i="3"/>
  <c r="I9" i="3"/>
  <c r="H9" i="3"/>
  <c r="I8" i="3"/>
  <c r="H8" i="3"/>
  <c r="I7" i="3"/>
  <c r="H7" i="3"/>
  <c r="F6" i="3"/>
  <c r="B6" i="3"/>
  <c r="D5" i="3" l="1"/>
  <c r="F5" i="3"/>
  <c r="B5" i="3"/>
  <c r="I41" i="3"/>
  <c r="I15" i="3"/>
  <c r="I38" i="3"/>
  <c r="H15" i="3"/>
  <c r="H32" i="3"/>
  <c r="H6" i="3"/>
  <c r="I6" i="3"/>
  <c r="H41" i="3"/>
  <c r="H38" i="3"/>
  <c r="I41" i="4"/>
  <c r="I40" i="4"/>
  <c r="I39" i="4"/>
  <c r="I38" i="4"/>
  <c r="I37" i="4"/>
  <c r="I36" i="4"/>
  <c r="I34" i="4"/>
  <c r="I33" i="4"/>
  <c r="I32" i="4"/>
  <c r="I31" i="4"/>
  <c r="I30" i="4"/>
  <c r="I29" i="4"/>
  <c r="I27" i="4"/>
  <c r="I26" i="4"/>
  <c r="I25" i="4"/>
  <c r="I23" i="4"/>
  <c r="I22" i="4"/>
  <c r="I21" i="4"/>
  <c r="I20" i="4"/>
  <c r="I19" i="4"/>
  <c r="I18" i="4"/>
  <c r="I17" i="4"/>
  <c r="I14" i="4"/>
  <c r="I12" i="4"/>
  <c r="I11" i="4"/>
  <c r="I10" i="4"/>
  <c r="I9" i="4"/>
  <c r="I8" i="4"/>
  <c r="H40" i="4"/>
  <c r="H39" i="4"/>
  <c r="H37" i="4"/>
  <c r="H36" i="4"/>
  <c r="H33" i="4"/>
  <c r="H32" i="4"/>
  <c r="H31" i="4"/>
  <c r="H30" i="4"/>
  <c r="H29" i="4"/>
  <c r="H27" i="4"/>
  <c r="H26" i="4"/>
  <c r="H25" i="4"/>
  <c r="H18" i="4"/>
  <c r="H17" i="4"/>
  <c r="H16" i="4"/>
  <c r="H14" i="4"/>
  <c r="H12" i="4"/>
  <c r="H11" i="4"/>
  <c r="F7" i="4"/>
  <c r="D7" i="4"/>
  <c r="C33" i="4"/>
  <c r="C32" i="4"/>
  <c r="C32" i="3" l="1"/>
  <c r="C55" i="3"/>
  <c r="G13" i="4"/>
  <c r="E8" i="4"/>
  <c r="E13" i="4"/>
  <c r="E6" i="3"/>
  <c r="E55" i="3"/>
  <c r="E41" i="3"/>
  <c r="E25" i="3"/>
  <c r="E46" i="3"/>
  <c r="E30" i="3"/>
  <c r="E17" i="3"/>
  <c r="E51" i="3"/>
  <c r="E32" i="3"/>
  <c r="E53" i="3"/>
  <c r="E38" i="3"/>
  <c r="E20" i="3"/>
  <c r="E15" i="3"/>
  <c r="G55" i="3"/>
  <c r="G51" i="3"/>
  <c r="G41" i="3"/>
  <c r="G32" i="3"/>
  <c r="G25" i="3"/>
  <c r="G17" i="3"/>
  <c r="G38" i="3"/>
  <c r="G20" i="3"/>
  <c r="G53" i="3"/>
  <c r="G46" i="3"/>
  <c r="G30" i="3"/>
  <c r="G15" i="3"/>
  <c r="G6" i="3"/>
  <c r="C51" i="3"/>
  <c r="C41" i="3"/>
  <c r="C25" i="3"/>
  <c r="C17" i="3"/>
  <c r="C30" i="3"/>
  <c r="C15" i="3"/>
  <c r="C53" i="3"/>
  <c r="C46" i="3"/>
  <c r="C38" i="3"/>
  <c r="C20" i="3"/>
  <c r="C6" i="3"/>
  <c r="I5" i="3"/>
  <c r="H5" i="3"/>
  <c r="G14" i="4"/>
  <c r="G25" i="4"/>
  <c r="G30" i="4"/>
  <c r="G10" i="4"/>
  <c r="G20" i="4"/>
  <c r="I7" i="4"/>
  <c r="G8" i="4"/>
  <c r="G12" i="4"/>
  <c r="G17" i="4"/>
  <c r="G22" i="4"/>
  <c r="G27" i="4"/>
  <c r="G9" i="4"/>
  <c r="G11" i="4"/>
  <c r="G16" i="4"/>
  <c r="G19" i="4"/>
  <c r="G21" i="4"/>
  <c r="G23" i="4"/>
  <c r="G26" i="4"/>
  <c r="G29" i="4"/>
  <c r="G32" i="4"/>
  <c r="G34" i="4"/>
  <c r="G37" i="4"/>
  <c r="G39" i="4"/>
  <c r="G41" i="4"/>
  <c r="G36" i="4"/>
  <c r="G38" i="4"/>
  <c r="G40" i="4"/>
  <c r="E10" i="4"/>
  <c r="E17" i="4"/>
  <c r="E22" i="4"/>
  <c r="E27" i="4"/>
  <c r="E30" i="4"/>
  <c r="E33" i="4"/>
  <c r="E36" i="4"/>
  <c r="E38" i="4"/>
  <c r="E40" i="4"/>
  <c r="E12" i="4"/>
  <c r="E14" i="4"/>
  <c r="E20" i="4"/>
  <c r="E25" i="4"/>
  <c r="E9" i="4"/>
  <c r="E11" i="4"/>
  <c r="E16" i="4"/>
  <c r="E19" i="4"/>
  <c r="E21" i="4"/>
  <c r="E23" i="4"/>
  <c r="E26" i="4"/>
  <c r="E29" i="4"/>
  <c r="E32" i="4"/>
  <c r="E34" i="4"/>
  <c r="E37" i="4"/>
  <c r="E39" i="4"/>
  <c r="E41" i="4"/>
  <c r="E7" i="4" l="1"/>
  <c r="G7" i="4"/>
  <c r="C5" i="3"/>
  <c r="E5" i="3"/>
  <c r="G5" i="3"/>
  <c r="H19" i="4"/>
  <c r="B8" i="4"/>
  <c r="C31" i="4" s="1"/>
  <c r="B7" i="4" l="1"/>
  <c r="C8" i="4"/>
  <c r="H8" i="4"/>
  <c r="C25" i="4" l="1"/>
  <c r="C26" i="4"/>
  <c r="C38" i="4"/>
  <c r="C16" i="4"/>
  <c r="C36" i="4"/>
  <c r="C9" i="4"/>
  <c r="C19" i="4"/>
  <c r="C29" i="4"/>
  <c r="C41" i="4"/>
  <c r="C12" i="4"/>
  <c r="C14" i="4"/>
  <c r="C17" i="4"/>
  <c r="C22" i="4"/>
  <c r="C13" i="4"/>
  <c r="C20" i="4"/>
  <c r="C27" i="4"/>
  <c r="H7" i="4"/>
  <c r="C37" i="4"/>
  <c r="C21" i="4"/>
  <c r="C30" i="4"/>
  <c r="C11" i="4"/>
  <c r="C18" i="4"/>
  <c r="C23" i="4"/>
  <c r="C34" i="4"/>
  <c r="C10" i="4"/>
  <c r="C39" i="4"/>
  <c r="C7" i="4"/>
</calcChain>
</file>

<file path=xl/sharedStrings.xml><?xml version="1.0" encoding="utf-8"?>
<sst xmlns="http://schemas.openxmlformats.org/spreadsheetml/2006/main" count="178" uniqueCount="135">
  <si>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</si>
  <si>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</si>
  <si>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</si>
  <si>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</si>
  <si>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</si>
  <si>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</si>
  <si>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</si>
  <si>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</si>
  <si>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</si>
  <si>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</si>
  <si>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</si>
  <si>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</si>
  <si>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</si>
  <si>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</si>
  <si>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</si>
  <si>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</si>
  <si>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</si>
  <si>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</si>
  <si>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</si>
  <si>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0</t>
  </si>
  <si>
    <t>НАЛОГИ НА СОВОКУПНЫЙ ДОХОД</t>
  </si>
  <si>
    <t>Единый сельскохозяйственный налог</t>
  </si>
  <si>
    <t>X</t>
  </si>
  <si>
    <t>НАЛОГИ НА ИМУЩЕСТВО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</si>
  <si>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</si>
  <si>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</si>
  <si>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</si>
  <si>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</si>
  <si>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</si>
  <si>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</si>
  <si>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</si>
  <si>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</si>
  <si>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</si>
  <si>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</si>
  <si>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</si>
  <si>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</si>
  <si>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</si>
  <si>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</si>
  <si>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</si>
  <si>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</si>
  <si>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</si>
  <si>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</si>
  <si>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</si>
  <si>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</si>
  <si>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</si>
  <si>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</si>
  <si>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</si>
  <si>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</si>
  <si>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</si>
  <si>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</si>
  <si>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</si>
  <si>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</si>
  <si>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</si>
  <si>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</si>
  <si>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</si>
  <si>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</si>
  <si>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</si>
  <si>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</si>
  <si>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</si>
  <si>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</si>
  <si>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</si>
  <si>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</si>
  <si>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</si>
  <si>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</si>
  <si>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</si>
  <si>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</si>
  <si>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</si>
  <si>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</si>
  <si>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</si>
  <si>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</si>
  <si>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</si>
  <si>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</si>
  <si>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</si>
  <si>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</si>
  <si>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</si>
  <si>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</si>
  <si>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</si>
  <si>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ОБСЛУЖИВАНИЕ ГОСУДАРСТВЕННОГО И МУНИЦИПАЛЬНОГО ДОЛГА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</si>
  <si>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</si>
  <si>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</si>
  <si>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</si>
  <si>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</si>
  <si>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</si>
  <si>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</si>
  <si>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</si>
  <si>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</si>
  <si>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</si>
  <si>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Налог на имущество физических лиц</t>
  </si>
  <si>
    <t>Земельный налог с организаций</t>
  </si>
  <si>
    <t>Земельный налог с физических лиц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</si>
  <si>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</si>
  <si>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</si>
  <si>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</si>
  <si>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Платежи от муниципальных унитарных предприятий</t>
  </si>
  <si>
    <t>Прочие доходы от использования имущества</t>
  </si>
  <si>
    <t>БЕЗВОЗМЕЗДНЫЕ ПОСТУПЛЕНИЯ ОТ НЕГОСУДАРСТВЕННЫХ ОРГАНИЗАЦИЙ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</si>
  <si>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</si>
  <si>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</si>
  <si>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</si>
  <si>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</si>
  <si>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 А С Х О Д Ы -всего</t>
  </si>
  <si>
    <t>Другие вопросы в области культуры,кинематографии</t>
  </si>
  <si>
    <t>Обслуживание государственого внутреннего и муниципального долга</t>
  </si>
  <si>
    <t>Результат исполнения бюджета(ДЕФИЦИТ/ПРОФИЦИТ)</t>
  </si>
  <si>
    <t>1. Доходы консолидированного бюджета Кемского муниципального района</t>
  </si>
  <si>
    <t>2. Расходы консолидированного бюджета Кемского муниципального района</t>
  </si>
  <si>
    <t>3. Источники финансирования дефицита консолидированного бюджета Кемского муниципального района</t>
  </si>
  <si>
    <t>УСН</t>
  </si>
  <si>
    <t>в 7,17 раз</t>
  </si>
  <si>
    <t>в 2,45 раза</t>
  </si>
  <si>
    <t>ЗАДОЛЖЕННОСТЬ ПО ОТМЕНЕННЫМ НАЛОГАМ</t>
  </si>
  <si>
    <t>х</t>
  </si>
  <si>
    <t>Другие вопросы в области национальной безопасности и правоохранительной деятельности</t>
  </si>
  <si>
    <t>ОХРАНА ОКРУЖАЮЩЕЙ СРЕДЫ</t>
  </si>
  <si>
    <t>Сбор, удаление отходов и очистка сточных вод</t>
  </si>
  <si>
    <t>Спорт высших достижений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</si>
  <si>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</si>
  <si>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</si>
  <si>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СРЕДСТВА МАССОВОЙ ИНФОРМАЦИИ</t>
  </si>
  <si>
    <t>Периодическая печать и издательства</t>
  </si>
  <si>
    <t>Физическая культура</t>
  </si>
  <si>
    <t>Дотации на выравнивание бюджетной обеспеченности субъектов Российской Федерации и муниципальных образований</t>
  </si>
  <si>
    <t>Х</t>
  </si>
  <si>
    <t>ъ</t>
  </si>
  <si>
    <t>Функционирование высшего должностного лица субъекта Российской Федерации и муниципального образования</t>
  </si>
  <si>
    <t>Другие вопросы в области физической культуры и спорта</t>
  </si>
  <si>
    <t>Туристический налог</t>
  </si>
  <si>
    <t>Защита населения и территории от чрезвычайных ситуаций природного и техногенного характера, пожарная безопасность</t>
  </si>
  <si>
    <t>БЕЗВОЗМЕЗДНЫЕ ПОСТУПЛЕНИЯ ОТ ГОСУДАРСТВЕННЫХ (МУНИЦИПАЛЬНЫХ) ОРГАНИЗАЦИЙ</t>
  </si>
  <si>
    <t>Факт на 01.10.2024 (отчетный) год</t>
  </si>
  <si>
    <t>План на 2025 год по состоянию на 01.10.2025 (текущий) год</t>
  </si>
  <si>
    <t>Факт на 01.10.2025 (текущий) год</t>
  </si>
  <si>
    <t>Факт на 01.10.2024 отчетный год</t>
  </si>
  <si>
    <t>План на 2025 год по состоянию на 01.10.2025 (текущий ) год</t>
  </si>
  <si>
    <t>Информация об исполнении консолидированного бюджета Кемского муниципального района за 9 месяцев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</si>
</sst>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&quot;###,##0"/>
    <numFmt numFmtId="165" formatCode="#,##0\ _₽"/>
    <numFmt numFmtId="166" formatCode="#,###.0"/>
    <numFmt numFmtId="167" formatCode="#,##0.0"/>
    <numFmt numFmtId="168" formatCode="0.0"/>
  </numFmts>
  <fonts count="11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Fill="1"/>
    <xf numFmtId="0" fontId="6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167" fontId="7" fillId="0" borderId="2" xfId="0" applyNumberFormat="1" applyFont="1" applyFill="1" applyBorder="1" applyAlignment="1">
      <alignment horizontal="center" vertical="center"/>
    </xf>
    <xf numFmtId="168" fontId="7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/>
    </xf>
    <xf numFmtId="3" fontId="7" fillId="0" borderId="5" xfId="0" applyNumberFormat="1" applyFont="1" applyFill="1" applyBorder="1" applyAlignment="1">
      <alignment horizontal="center" vertical="center"/>
    </xf>
    <xf numFmtId="167" fontId="7" fillId="0" borderId="5" xfId="0" applyNumberFormat="1" applyFont="1" applyFill="1" applyBorder="1" applyAlignment="1">
      <alignment horizontal="center" vertical="center"/>
    </xf>
    <xf numFmtId="168" fontId="7" fillId="0" borderId="5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 wrapText="1"/>
    </xf>
    <xf numFmtId="3" fontId="8" fillId="2" borderId="7" xfId="0" applyNumberFormat="1" applyFont="1" applyFill="1" applyBorder="1" applyAlignment="1">
      <alignment horizontal="center" vertical="center"/>
    </xf>
    <xf numFmtId="167" fontId="8" fillId="2" borderId="7" xfId="0" applyNumberFormat="1" applyFont="1" applyFill="1" applyBorder="1" applyAlignment="1">
      <alignment horizontal="center" vertical="center"/>
    </xf>
    <xf numFmtId="168" fontId="8" fillId="2" borderId="7" xfId="0" applyNumberFormat="1" applyFont="1" applyFill="1" applyBorder="1" applyAlignment="1">
      <alignment horizontal="center" vertical="center"/>
    </xf>
    <xf numFmtId="168" fontId="8" fillId="2" borderId="8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3" borderId="0" xfId="0" applyFill="1"/>
    <xf numFmtId="0" fontId="2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7" fontId="4" fillId="3" borderId="1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Alignment="1">
      <alignment horizontal="center" vertical="center" wrapText="1"/>
    </xf>
    <xf numFmtId="166" fontId="6" fillId="3" borderId="0" xfId="0" applyNumberFormat="1" applyFont="1" applyFill="1" applyAlignment="1">
      <alignment horizontal="center" wrapText="1"/>
    </xf>
    <xf numFmtId="166" fontId="8" fillId="3" borderId="2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/>
    </xf>
    <xf numFmtId="166" fontId="0" fillId="3" borderId="0" xfId="0" applyNumberFormat="1" applyFill="1"/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167" fontId="3" fillId="0" borderId="2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3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10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A28" sqref="A28"/>
    </sheetView>
  </sheetViews>
  <sheetFormatPr defaultRowHeight="12.75" x14ac:dyDescent="0.2"/>
  <cols>
    <col min="1" max="1" width="40.140625" customWidth="1"/>
    <col min="2" max="3" width="17.5703125" customWidth="1"/>
    <col min="4" max="4" width="17.5703125" style="15" customWidth="1"/>
    <col min="5" max="5" width="17.5703125" customWidth="1"/>
    <col min="6" max="6" width="17.5703125" style="15" customWidth="1"/>
    <col min="7" max="9" width="17.5703125" customWidth="1"/>
    <col min="10" max="10" width="13.28515625" customWidth="1"/>
    <col min="11" max="11" width="11.42578125" customWidth="1"/>
  </cols>
  <sheetData>
    <row r="1" spans="1:9" s="1" customFormat="1" ht="15" x14ac:dyDescent="0.25">
      <c r="A1" s="75" t="s">
        <v>134</v>
      </c>
      <c r="B1" s="76"/>
      <c r="C1" s="76"/>
      <c r="D1" s="76"/>
      <c r="E1" s="76"/>
      <c r="F1" s="76"/>
      <c r="G1" s="76"/>
      <c r="H1" s="76"/>
      <c r="I1" s="76"/>
    </row>
    <row r="2" spans="1:9" s="1" customFormat="1" x14ac:dyDescent="0.2">
      <c r="A2" s="1" t="s">
        <v>123</v>
      </c>
      <c r="D2" s="15"/>
      <c r="F2" s="15"/>
    </row>
    <row r="3" spans="1:9" ht="14.25" x14ac:dyDescent="0.2">
      <c r="A3" s="74" t="s">
        <v>104</v>
      </c>
      <c r="B3" s="74"/>
      <c r="C3" s="74"/>
      <c r="D3" s="74"/>
      <c r="E3" s="74"/>
      <c r="F3" s="74"/>
      <c r="G3" s="74"/>
      <c r="H3" s="74"/>
      <c r="I3" s="74"/>
    </row>
    <row r="4" spans="1:9" ht="15" x14ac:dyDescent="0.25">
      <c r="I4" s="3" t="s">
        <v>84</v>
      </c>
    </row>
    <row r="5" spans="1:9" ht="71.25" x14ac:dyDescent="0.2">
      <c r="A5" s="4" t="s">
        <v>0</v>
      </c>
      <c r="B5" s="41" t="s">
        <v>129</v>
      </c>
      <c r="C5" s="4" t="s">
        <v>1</v>
      </c>
      <c r="D5" s="24" t="s">
        <v>130</v>
      </c>
      <c r="E5" s="4" t="s">
        <v>2</v>
      </c>
      <c r="F5" s="24" t="s">
        <v>131</v>
      </c>
      <c r="G5" s="4" t="s">
        <v>2</v>
      </c>
      <c r="H5" s="4" t="s">
        <v>3</v>
      </c>
      <c r="I5" s="4" t="s">
        <v>4</v>
      </c>
    </row>
    <row r="6" spans="1:9" ht="15" x14ac:dyDescent="0.25">
      <c r="A6" s="5" t="s">
        <v>5</v>
      </c>
      <c r="B6" s="5" t="s">
        <v>6</v>
      </c>
      <c r="C6" s="5" t="s">
        <v>7</v>
      </c>
      <c r="D6" s="38" t="s">
        <v>8</v>
      </c>
      <c r="E6" s="5" t="s">
        <v>9</v>
      </c>
      <c r="F6" s="38" t="s">
        <v>10</v>
      </c>
      <c r="G6" s="5" t="s">
        <v>11</v>
      </c>
      <c r="H6" s="5" t="s">
        <v>12</v>
      </c>
      <c r="I6" s="5" t="s">
        <v>13</v>
      </c>
    </row>
    <row r="7" spans="1:9" s="39" customFormat="1" ht="14.25" x14ac:dyDescent="0.2">
      <c r="A7" s="25" t="s">
        <v>40</v>
      </c>
      <c r="B7" s="26">
        <f t="shared" ref="B7:G7" si="0">B8+B36</f>
        <v>651533.19999999995</v>
      </c>
      <c r="C7" s="26">
        <f t="shared" si="0"/>
        <v>100.00000000000001</v>
      </c>
      <c r="D7" s="26">
        <f t="shared" si="0"/>
        <v>1343144.595</v>
      </c>
      <c r="E7" s="26">
        <f t="shared" si="0"/>
        <v>100</v>
      </c>
      <c r="F7" s="26">
        <f t="shared" si="0"/>
        <v>928307.09499999997</v>
      </c>
      <c r="G7" s="26">
        <f t="shared" si="0"/>
        <v>100.00000000000001</v>
      </c>
      <c r="H7" s="27">
        <f>F7/B7*100-100</f>
        <v>42.480397775585345</v>
      </c>
      <c r="I7" s="28">
        <f>F7/D7*100</f>
        <v>69.114457107278156</v>
      </c>
    </row>
    <row r="8" spans="1:9" ht="30" x14ac:dyDescent="0.25">
      <c r="A8" s="83" t="s">
        <v>14</v>
      </c>
      <c r="B8" s="66">
        <f>B9+B11+B14+B19+B23+B25+B30+B32+B33+B34+B35+B24</f>
        <v>350247.6</v>
      </c>
      <c r="C8" s="42">
        <f>B8*100/B7</f>
        <v>53.757444747251562</v>
      </c>
      <c r="D8" s="59">
        <f>D9+D11+D14+D19+D23+D25+D30+D32+D33+D34+D35</f>
        <v>605383.6</v>
      </c>
      <c r="E8" s="60">
        <f>D8*100/D7</f>
        <v>45.072109306295502</v>
      </c>
      <c r="F8" s="59">
        <f>F9+F11+F14+F19+F23+F25+F30+F32+F33+F34+F35</f>
        <v>498036.80000000005</v>
      </c>
      <c r="G8" s="14">
        <f>F8*100/F7</f>
        <v>53.650004689450327</v>
      </c>
      <c r="H8" s="22">
        <f>F8/B8*100-100</f>
        <v>42.19563531627341</v>
      </c>
      <c r="I8" s="21">
        <f>F8/D8*100</f>
        <v>82.267970258857375</v>
      </c>
    </row>
    <row r="9" spans="1:9" s="40" customFormat="1" ht="15" x14ac:dyDescent="0.25">
      <c r="A9" s="71" t="s">
        <v>15</v>
      </c>
      <c r="B9" s="66">
        <f>SUM(B10)</f>
        <v>247340.6</v>
      </c>
      <c r="C9" s="42">
        <f>B9*100/B7</f>
        <v>37.962854387159396</v>
      </c>
      <c r="D9" s="60">
        <f>SUM(D10)</f>
        <v>437408.4</v>
      </c>
      <c r="E9" s="60">
        <f>D9*100/D7</f>
        <v>32.565994877118946</v>
      </c>
      <c r="F9" s="60">
        <f>SUM(F10)</f>
        <v>348867.9</v>
      </c>
      <c r="G9" s="42">
        <f>F9*100/F7</f>
        <v>37.581087323263432</v>
      </c>
      <c r="H9" s="43">
        <f>F9/B9*100-100</f>
        <v>41.047567605156615</v>
      </c>
      <c r="I9" s="44">
        <f>F9/D9*100</f>
        <v>79.757933318153022</v>
      </c>
    </row>
    <row r="10" spans="1:9" s="40" customFormat="1" ht="15" x14ac:dyDescent="0.25">
      <c r="A10" s="71" t="s">
        <v>16</v>
      </c>
      <c r="B10" s="66">
        <v>247340.6</v>
      </c>
      <c r="C10" s="42">
        <f>B10*100/B7</f>
        <v>37.962854387159396</v>
      </c>
      <c r="D10" s="60">
        <v>437408.4</v>
      </c>
      <c r="E10" s="60">
        <f>D10*100/D7</f>
        <v>32.565994877118946</v>
      </c>
      <c r="F10" s="60">
        <v>348867.9</v>
      </c>
      <c r="G10" s="42">
        <f>F10*100/F7</f>
        <v>37.581087323263432</v>
      </c>
      <c r="H10" s="43">
        <f>F10/B10*100-100</f>
        <v>41.047567605156615</v>
      </c>
      <c r="I10" s="44">
        <f>F10/D10*100</f>
        <v>79.757933318153022</v>
      </c>
    </row>
    <row r="11" spans="1:9" s="40" customFormat="1" ht="60" x14ac:dyDescent="0.25">
      <c r="A11" s="71" t="s">
        <v>17</v>
      </c>
      <c r="B11" s="66">
        <f>SUM(B12)</f>
        <v>5296.7</v>
      </c>
      <c r="C11" s="42">
        <f>B11*100/B7</f>
        <v>0.81295933960080624</v>
      </c>
      <c r="D11" s="60">
        <f>SUM(D12:D13)</f>
        <v>8937.6</v>
      </c>
      <c r="E11" s="60">
        <f>D11*100/D7</f>
        <v>0.66542351681800871</v>
      </c>
      <c r="F11" s="60">
        <f>SUM(F12:F13)</f>
        <v>6500.3</v>
      </c>
      <c r="G11" s="42">
        <f>F11*100/F7</f>
        <v>0.7002316404788439</v>
      </c>
      <c r="H11" s="43">
        <f t="shared" ref="H11:H18" si="1">F11/B11*100-100</f>
        <v>22.723582608038967</v>
      </c>
      <c r="I11" s="44">
        <f>F11/D11*100</f>
        <v>72.729815610454708</v>
      </c>
    </row>
    <row r="12" spans="1:9" s="40" customFormat="1" ht="30" x14ac:dyDescent="0.25">
      <c r="A12" s="71" t="s">
        <v>18</v>
      </c>
      <c r="B12" s="66">
        <v>5296.7</v>
      </c>
      <c r="C12" s="42">
        <f>B12*100/B7</f>
        <v>0.81295933960080624</v>
      </c>
      <c r="D12" s="60">
        <v>8337.6</v>
      </c>
      <c r="E12" s="60">
        <f>D12*100/D7</f>
        <v>0.6207522280949952</v>
      </c>
      <c r="F12" s="60">
        <v>6021.6</v>
      </c>
      <c r="G12" s="42">
        <f>F12*100/F7</f>
        <v>0.64866465337098389</v>
      </c>
      <c r="H12" s="43">
        <f t="shared" si="1"/>
        <v>13.685879887477114</v>
      </c>
      <c r="I12" s="44">
        <f t="shared" ref="I12:I13" si="2">F12/D12*100</f>
        <v>72.222222222222214</v>
      </c>
    </row>
    <row r="13" spans="1:9" s="40" customFormat="1" ht="15" x14ac:dyDescent="0.25">
      <c r="A13" s="71" t="s">
        <v>126</v>
      </c>
      <c r="B13" s="66">
        <v>0</v>
      </c>
      <c r="C13" s="42">
        <f>B13*100/B7</f>
        <v>0</v>
      </c>
      <c r="D13" s="60">
        <v>600</v>
      </c>
      <c r="E13" s="60">
        <f>D13*100/D7</f>
        <v>4.4671288723013472E-2</v>
      </c>
      <c r="F13" s="60">
        <v>478.7</v>
      </c>
      <c r="G13" s="42">
        <f>F13*100/F7</f>
        <v>5.1566987107860035E-2</v>
      </c>
      <c r="H13" s="43" t="e">
        <f t="shared" si="1"/>
        <v>#DIV/0!</v>
      </c>
      <c r="I13" s="44">
        <f t="shared" si="2"/>
        <v>79.783333333333331</v>
      </c>
    </row>
    <row r="14" spans="1:9" s="40" customFormat="1" ht="15" x14ac:dyDescent="0.25">
      <c r="A14" s="71" t="s">
        <v>20</v>
      </c>
      <c r="B14" s="66">
        <f>B16+B17+B18+B15</f>
        <v>62212.2</v>
      </c>
      <c r="C14" s="42">
        <f>B14*100/B7</f>
        <v>9.5485847843210454</v>
      </c>
      <c r="D14" s="60">
        <f>D15+D16+D17+D18</f>
        <v>107695</v>
      </c>
      <c r="E14" s="60">
        <f>D14*100/D7</f>
        <v>8.0181240650415599</v>
      </c>
      <c r="F14" s="60">
        <f>F15+F16+F17+F18</f>
        <v>107047.7</v>
      </c>
      <c r="G14" s="42">
        <f>F14*100/F7</f>
        <v>11.531496481775786</v>
      </c>
      <c r="H14" s="43">
        <f t="shared" si="1"/>
        <v>72.068661773735698</v>
      </c>
      <c r="I14" s="44">
        <f t="shared" ref="I14:I35" si="3">F14/D14*100</f>
        <v>99.398950740517193</v>
      </c>
    </row>
    <row r="15" spans="1:9" s="40" customFormat="1" ht="15" x14ac:dyDescent="0.25">
      <c r="A15" s="71" t="s">
        <v>107</v>
      </c>
      <c r="B15" s="66">
        <v>1246.0999999999999</v>
      </c>
      <c r="C15" s="42"/>
      <c r="D15" s="60">
        <v>1485</v>
      </c>
      <c r="E15" s="60">
        <f>D15*100/D8</f>
        <v>0.24529901371626189</v>
      </c>
      <c r="F15" s="60">
        <v>1077</v>
      </c>
      <c r="G15" s="42">
        <f>F15*100/F8</f>
        <v>0.21624908038924029</v>
      </c>
      <c r="H15" s="43"/>
      <c r="I15" s="44">
        <f t="shared" si="3"/>
        <v>72.525252525252526</v>
      </c>
    </row>
    <row r="16" spans="1:9" s="40" customFormat="1" ht="15" x14ac:dyDescent="0.25">
      <c r="A16" s="71" t="s">
        <v>85</v>
      </c>
      <c r="B16" s="66">
        <v>6.9</v>
      </c>
      <c r="C16" s="42">
        <f>B16*100/B7</f>
        <v>1.0590404295590771E-3</v>
      </c>
      <c r="D16" s="60">
        <v>20</v>
      </c>
      <c r="E16" s="60">
        <f>D16*100/D7</f>
        <v>1.4890429574337825E-3</v>
      </c>
      <c r="F16" s="60">
        <v>21</v>
      </c>
      <c r="G16" s="42">
        <f>F16*100/F7</f>
        <v>2.2621824300502625E-3</v>
      </c>
      <c r="H16" s="43">
        <f t="shared" si="1"/>
        <v>204.3478260869565</v>
      </c>
      <c r="I16" s="44"/>
    </row>
    <row r="17" spans="1:9" s="40" customFormat="1" ht="15" x14ac:dyDescent="0.25">
      <c r="A17" s="71" t="s">
        <v>21</v>
      </c>
      <c r="B17" s="66">
        <v>59838.2</v>
      </c>
      <c r="C17" s="42">
        <f>B17*100/B7</f>
        <v>9.1842134829046316</v>
      </c>
      <c r="D17" s="60">
        <v>105040</v>
      </c>
      <c r="E17" s="60">
        <f>D17*100/D7</f>
        <v>7.8204536124422255</v>
      </c>
      <c r="F17" s="60">
        <v>104811.7</v>
      </c>
      <c r="G17" s="42">
        <f>F17*100/F7</f>
        <v>11.290627914461863</v>
      </c>
      <c r="H17" s="43">
        <f t="shared" si="1"/>
        <v>75.158510784081074</v>
      </c>
      <c r="I17" s="44">
        <f t="shared" si="3"/>
        <v>99.782654226961156</v>
      </c>
    </row>
    <row r="18" spans="1:9" s="40" customFormat="1" ht="15" x14ac:dyDescent="0.25">
      <c r="A18" s="71" t="s">
        <v>86</v>
      </c>
      <c r="B18" s="66">
        <v>1121</v>
      </c>
      <c r="C18" s="42">
        <f>B18*100/B7</f>
        <v>0.17205569877329352</v>
      </c>
      <c r="D18" s="60">
        <v>1150</v>
      </c>
      <c r="E18" s="60">
        <v>0</v>
      </c>
      <c r="F18" s="60">
        <v>1138</v>
      </c>
      <c r="G18" s="42">
        <v>0</v>
      </c>
      <c r="H18" s="43">
        <f t="shared" si="1"/>
        <v>1.5165031222123275</v>
      </c>
      <c r="I18" s="44">
        <f t="shared" si="3"/>
        <v>98.956521739130437</v>
      </c>
    </row>
    <row r="19" spans="1:9" s="40" customFormat="1" ht="14.25" customHeight="1" x14ac:dyDescent="0.25">
      <c r="A19" s="71" t="s">
        <v>23</v>
      </c>
      <c r="B19" s="66">
        <f>SUM(B20:B22)</f>
        <v>7719.9</v>
      </c>
      <c r="C19" s="42">
        <f>B19*100/B7</f>
        <v>1.184882059732336</v>
      </c>
      <c r="D19" s="60">
        <f>D20+D21+D22</f>
        <v>9893</v>
      </c>
      <c r="E19" s="60">
        <f>D19*100/D7</f>
        <v>0.73655509889462056</v>
      </c>
      <c r="F19" s="60">
        <f>F20+F21+F22</f>
        <v>5077.7</v>
      </c>
      <c r="G19" s="42">
        <f>F19*100/F7</f>
        <v>0.5469849392888676</v>
      </c>
      <c r="H19" s="43">
        <f>F19/B19*100-100</f>
        <v>-34.225831940828243</v>
      </c>
      <c r="I19" s="44">
        <f t="shared" si="3"/>
        <v>51.326190235520066</v>
      </c>
    </row>
    <row r="20" spans="1:9" s="40" customFormat="1" ht="15" x14ac:dyDescent="0.25">
      <c r="A20" s="71" t="s">
        <v>87</v>
      </c>
      <c r="B20" s="66">
        <v>2369.4</v>
      </c>
      <c r="C20" s="42">
        <f>B20*100/B7</f>
        <v>0.36366527446337349</v>
      </c>
      <c r="D20" s="60">
        <v>4698</v>
      </c>
      <c r="E20" s="60">
        <f>D20*100/D7</f>
        <v>0.34977619070119553</v>
      </c>
      <c r="F20" s="60">
        <v>483.4</v>
      </c>
      <c r="G20" s="42">
        <f>F20*100/F7</f>
        <v>5.2073285080299854E-2</v>
      </c>
      <c r="H20" s="43">
        <f t="shared" ref="H20:H24" si="4">F20/B20*100-100</f>
        <v>-79.598210517430573</v>
      </c>
      <c r="I20" s="44">
        <f t="shared" si="3"/>
        <v>10.289484887186036</v>
      </c>
    </row>
    <row r="21" spans="1:9" s="40" customFormat="1" ht="15" x14ac:dyDescent="0.25">
      <c r="A21" s="71" t="s">
        <v>88</v>
      </c>
      <c r="B21" s="66">
        <v>4939.1000000000004</v>
      </c>
      <c r="C21" s="42">
        <f>B21*100/B7</f>
        <v>0.75807341820800556</v>
      </c>
      <c r="D21" s="60">
        <v>4515</v>
      </c>
      <c r="E21" s="60">
        <f>D21*100/D7</f>
        <v>0.33615144764067639</v>
      </c>
      <c r="F21" s="60">
        <v>4339</v>
      </c>
      <c r="G21" s="42">
        <f>F21*100/F7</f>
        <v>0.46740997923752808</v>
      </c>
      <c r="H21" s="43">
        <f t="shared" si="4"/>
        <v>-12.149986839707651</v>
      </c>
      <c r="I21" s="44">
        <f t="shared" si="3"/>
        <v>96.101882613510526</v>
      </c>
    </row>
    <row r="22" spans="1:9" s="40" customFormat="1" ht="15" x14ac:dyDescent="0.25">
      <c r="A22" s="71" t="s">
        <v>89</v>
      </c>
      <c r="B22" s="66">
        <v>411.4</v>
      </c>
      <c r="C22" s="42">
        <f>B22*100/B7</f>
        <v>6.3143367060957148E-2</v>
      </c>
      <c r="D22" s="60">
        <v>680</v>
      </c>
      <c r="E22" s="60">
        <f>D22*100/D7</f>
        <v>5.0627460552748603E-2</v>
      </c>
      <c r="F22" s="60">
        <v>255.3</v>
      </c>
      <c r="G22" s="42">
        <f>F22*100/F7</f>
        <v>2.750167497103962E-2</v>
      </c>
      <c r="H22" s="43">
        <f t="shared" si="4"/>
        <v>-37.943607194944086</v>
      </c>
      <c r="I22" s="44">
        <f t="shared" si="3"/>
        <v>37.544117647058826</v>
      </c>
    </row>
    <row r="23" spans="1:9" s="40" customFormat="1" ht="15" x14ac:dyDescent="0.25">
      <c r="A23" s="71" t="s">
        <v>24</v>
      </c>
      <c r="B23" s="66">
        <v>2669.1</v>
      </c>
      <c r="C23" s="42">
        <f>B23*100/B7</f>
        <v>0.40966446529509165</v>
      </c>
      <c r="D23" s="60">
        <v>7600</v>
      </c>
      <c r="E23" s="60">
        <f>D23*100/D7</f>
        <v>0.56583632382483739</v>
      </c>
      <c r="F23" s="60">
        <v>5955.3</v>
      </c>
      <c r="G23" s="42">
        <f>F23*100/F7</f>
        <v>0.64152262027039664</v>
      </c>
      <c r="H23" s="43">
        <f t="shared" si="4"/>
        <v>123.12015286051482</v>
      </c>
      <c r="I23" s="44">
        <f t="shared" si="3"/>
        <v>78.359210526315792</v>
      </c>
    </row>
    <row r="24" spans="1:9" s="40" customFormat="1" ht="30" x14ac:dyDescent="0.25">
      <c r="A24" s="71" t="s">
        <v>110</v>
      </c>
      <c r="B24" s="66">
        <v>0.2</v>
      </c>
      <c r="C24" s="42">
        <f>B24*100/B8</f>
        <v>5.7102461230283949E-5</v>
      </c>
      <c r="D24" s="60">
        <v>0.1</v>
      </c>
      <c r="E24" s="60">
        <f>D24*100/D8</f>
        <v>1.651845210210518E-5</v>
      </c>
      <c r="F24" s="60">
        <v>0.1</v>
      </c>
      <c r="G24" s="42">
        <f>F24*100/F8</f>
        <v>2.0078837547747475E-5</v>
      </c>
      <c r="H24" s="43">
        <f t="shared" si="4"/>
        <v>-50</v>
      </c>
      <c r="I24" s="44">
        <f t="shared" si="3"/>
        <v>100</v>
      </c>
    </row>
    <row r="25" spans="1:9" s="40" customFormat="1" ht="60" x14ac:dyDescent="0.25">
      <c r="A25" s="71" t="s">
        <v>90</v>
      </c>
      <c r="B25" s="66">
        <f>SUM(B26:B29)</f>
        <v>10135.400000000001</v>
      </c>
      <c r="C25" s="42">
        <f>B25*100/B7</f>
        <v>1.5556229521381262</v>
      </c>
      <c r="D25" s="60">
        <f>D26+D27+D28+D29</f>
        <v>13563.5</v>
      </c>
      <c r="E25" s="60">
        <f>D25*100/D7</f>
        <v>1.0098317076576555</v>
      </c>
      <c r="F25" s="60">
        <f>SUM(F26:F29)</f>
        <v>9721.9</v>
      </c>
      <c r="G25" s="42">
        <f>F25*100/F7</f>
        <v>1.0472719698431261</v>
      </c>
      <c r="H25" s="43">
        <f>F25/B25*100-100</f>
        <v>-4.079760048937402</v>
      </c>
      <c r="I25" s="44">
        <f t="shared" si="3"/>
        <v>71.676927046853692</v>
      </c>
    </row>
    <row r="26" spans="1:9" s="40" customFormat="1" ht="15" x14ac:dyDescent="0.25">
      <c r="A26" s="71" t="s">
        <v>91</v>
      </c>
      <c r="B26" s="66">
        <v>2833.4</v>
      </c>
      <c r="C26" s="42">
        <f>B26*100/B7</f>
        <v>0.43488190624821577</v>
      </c>
      <c r="D26" s="60">
        <v>3557</v>
      </c>
      <c r="E26" s="60">
        <f>D26*100/D7</f>
        <v>0.26482628997959823</v>
      </c>
      <c r="F26" s="60">
        <v>2578.3000000000002</v>
      </c>
      <c r="G26" s="42">
        <f>F26*100/F7</f>
        <v>0.2777421409237425</v>
      </c>
      <c r="H26" s="43">
        <f>F26/B26*100-100</f>
        <v>-9.0033175689983693</v>
      </c>
      <c r="I26" s="44">
        <f t="shared" si="3"/>
        <v>72.485240371099252</v>
      </c>
    </row>
    <row r="27" spans="1:9" s="40" customFormat="1" ht="15" x14ac:dyDescent="0.25">
      <c r="A27" s="71" t="s">
        <v>92</v>
      </c>
      <c r="B27" s="66">
        <v>2304.1999999999998</v>
      </c>
      <c r="C27" s="42">
        <f>B27*100/B7</f>
        <v>0.3536581098246413</v>
      </c>
      <c r="D27" s="60">
        <v>1749.7</v>
      </c>
      <c r="E27" s="60">
        <f>D27*100/D7</f>
        <v>0.13026892313109445</v>
      </c>
      <c r="F27" s="60">
        <v>1402.1</v>
      </c>
      <c r="G27" s="42">
        <f>F27*100/F7</f>
        <v>0.15103838024635588</v>
      </c>
      <c r="H27" s="43">
        <f>F27/B27*100-100</f>
        <v>-39.150247374359857</v>
      </c>
      <c r="I27" s="44">
        <f t="shared" si="3"/>
        <v>80.133737212093493</v>
      </c>
    </row>
    <row r="28" spans="1:9" s="40" customFormat="1" ht="30" x14ac:dyDescent="0.25">
      <c r="A28" s="71" t="s">
        <v>93</v>
      </c>
      <c r="B28" s="66">
        <v>0</v>
      </c>
      <c r="C28" s="42">
        <v>0</v>
      </c>
      <c r="D28" s="60">
        <v>1792.3</v>
      </c>
      <c r="E28" s="60">
        <v>0</v>
      </c>
      <c r="F28" s="60">
        <v>1200.0999999999999</v>
      </c>
      <c r="G28" s="42">
        <v>0</v>
      </c>
      <c r="H28" s="42" t="s">
        <v>108</v>
      </c>
      <c r="I28" s="44">
        <f t="shared" si="3"/>
        <v>66.958656474920488</v>
      </c>
    </row>
    <row r="29" spans="1:9" s="40" customFormat="1" ht="30" x14ac:dyDescent="0.25">
      <c r="A29" s="71" t="s">
        <v>94</v>
      </c>
      <c r="B29" s="66">
        <v>4997.8</v>
      </c>
      <c r="C29" s="42">
        <f>B29*100/B7</f>
        <v>0.76708293606526889</v>
      </c>
      <c r="D29" s="60">
        <v>6464.5</v>
      </c>
      <c r="E29" s="60">
        <f>D29*100/D7</f>
        <v>0.48129590991653437</v>
      </c>
      <c r="F29" s="60">
        <v>4541.3999999999996</v>
      </c>
      <c r="G29" s="42">
        <f>F29*100/F7</f>
        <v>0.48921310894429815</v>
      </c>
      <c r="H29" s="43">
        <f t="shared" ref="H29:H33" si="5">F29/B29*100-100</f>
        <v>-9.1320180879587127</v>
      </c>
      <c r="I29" s="44">
        <f t="shared" si="3"/>
        <v>70.251372882666857</v>
      </c>
    </row>
    <row r="30" spans="1:9" s="40" customFormat="1" ht="30" x14ac:dyDescent="0.25">
      <c r="A30" s="71" t="s">
        <v>25</v>
      </c>
      <c r="B30" s="66">
        <f>SUM(B31)</f>
        <v>643.6</v>
      </c>
      <c r="C30" s="42">
        <f>B30*100/B7</f>
        <v>9.8782379777423476E-2</v>
      </c>
      <c r="D30" s="60">
        <f>SUM(D31)</f>
        <v>697.2</v>
      </c>
      <c r="E30" s="60">
        <f>D30*100/D7</f>
        <v>5.190803749614166E-2</v>
      </c>
      <c r="F30" s="60">
        <f>SUM(F31)</f>
        <v>708.2</v>
      </c>
      <c r="G30" s="42">
        <f>F30*100/F7</f>
        <v>7.6289409379123624E-2</v>
      </c>
      <c r="H30" s="43">
        <f t="shared" si="5"/>
        <v>10.037290242386575</v>
      </c>
      <c r="I30" s="44">
        <f t="shared" si="3"/>
        <v>101.57773952954676</v>
      </c>
    </row>
    <row r="31" spans="1:9" s="40" customFormat="1" ht="30" x14ac:dyDescent="0.25">
      <c r="A31" s="71" t="s">
        <v>26</v>
      </c>
      <c r="B31" s="66">
        <v>643.6</v>
      </c>
      <c r="C31" s="42">
        <f>B31*100/B8</f>
        <v>0.18375572023905376</v>
      </c>
      <c r="D31" s="60">
        <v>697.2</v>
      </c>
      <c r="E31" s="60">
        <v>0</v>
      </c>
      <c r="F31" s="60">
        <v>708.2</v>
      </c>
      <c r="G31" s="42">
        <v>0</v>
      </c>
      <c r="H31" s="43">
        <f t="shared" si="5"/>
        <v>10.037290242386575</v>
      </c>
      <c r="I31" s="44">
        <f t="shared" si="3"/>
        <v>101.57773952954676</v>
      </c>
    </row>
    <row r="32" spans="1:9" s="40" customFormat="1" ht="48" customHeight="1" x14ac:dyDescent="0.25">
      <c r="A32" s="71" t="s">
        <v>27</v>
      </c>
      <c r="B32" s="66">
        <v>8167.5</v>
      </c>
      <c r="C32" s="42">
        <f>B32*100/B9</f>
        <v>3.3021267030160031</v>
      </c>
      <c r="D32" s="60">
        <v>14264.3</v>
      </c>
      <c r="E32" s="60">
        <f>D32*100/D7</f>
        <v>1.0620077728861352</v>
      </c>
      <c r="F32" s="60">
        <v>10686.6</v>
      </c>
      <c r="G32" s="42">
        <f>F32*100/F7</f>
        <v>1.1511923217607207</v>
      </c>
      <c r="H32" s="43">
        <f t="shared" si="5"/>
        <v>30.842975206611555</v>
      </c>
      <c r="I32" s="44">
        <f t="shared" si="3"/>
        <v>74.9185028357508</v>
      </c>
    </row>
    <row r="33" spans="1:9" s="40" customFormat="1" ht="45" x14ac:dyDescent="0.25">
      <c r="A33" s="71" t="s">
        <v>28</v>
      </c>
      <c r="B33" s="66">
        <v>5296.1</v>
      </c>
      <c r="C33" s="42">
        <f>B33*100/B10</f>
        <v>2.141217414367071</v>
      </c>
      <c r="D33" s="60">
        <v>2278</v>
      </c>
      <c r="E33" s="60">
        <f>D33*100/D7</f>
        <v>0.16960199285170782</v>
      </c>
      <c r="F33" s="60">
        <v>1501.2</v>
      </c>
      <c r="G33" s="42">
        <v>1507.8</v>
      </c>
      <c r="H33" s="43">
        <f t="shared" si="5"/>
        <v>-71.654613772398562</v>
      </c>
      <c r="I33" s="44">
        <f t="shared" si="3"/>
        <v>65.89991220368745</v>
      </c>
    </row>
    <row r="34" spans="1:9" s="40" customFormat="1" ht="30" x14ac:dyDescent="0.25">
      <c r="A34" s="71" t="s">
        <v>29</v>
      </c>
      <c r="B34" s="66">
        <v>766.3</v>
      </c>
      <c r="C34" s="42">
        <f>B34*100/B7</f>
        <v>0.11761488132914794</v>
      </c>
      <c r="D34" s="60">
        <v>1858.6</v>
      </c>
      <c r="E34" s="60">
        <f>D34*100/D7</f>
        <v>0.13837676203432142</v>
      </c>
      <c r="F34" s="60">
        <v>1497.7</v>
      </c>
      <c r="G34" s="42">
        <f>F34*100/F7</f>
        <v>0.16133669645172755</v>
      </c>
      <c r="H34" s="42" t="s">
        <v>109</v>
      </c>
      <c r="I34" s="44">
        <f t="shared" si="3"/>
        <v>80.582158614010552</v>
      </c>
    </row>
    <row r="35" spans="1:9" s="40" customFormat="1" ht="15" x14ac:dyDescent="0.25">
      <c r="A35" s="71" t="s">
        <v>30</v>
      </c>
      <c r="B35" s="66">
        <v>0</v>
      </c>
      <c r="C35" s="42">
        <v>0</v>
      </c>
      <c r="D35" s="60">
        <v>1188</v>
      </c>
      <c r="E35" s="60">
        <v>0</v>
      </c>
      <c r="F35" s="60">
        <v>472.3</v>
      </c>
      <c r="G35" s="42" t="s">
        <v>19</v>
      </c>
      <c r="H35" s="42"/>
      <c r="I35" s="44">
        <f t="shared" si="3"/>
        <v>39.755892255892256</v>
      </c>
    </row>
    <row r="36" spans="1:9" s="40" customFormat="1" ht="18" customHeight="1" x14ac:dyDescent="0.25">
      <c r="A36" s="72" t="s">
        <v>31</v>
      </c>
      <c r="B36" s="60">
        <f>B37+B45+B46+B42+B43</f>
        <v>301285.60000000003</v>
      </c>
      <c r="C36" s="42">
        <f>B36*100/B7</f>
        <v>46.242555252748453</v>
      </c>
      <c r="D36" s="60">
        <f>D37+D45+D46</f>
        <v>737760.995</v>
      </c>
      <c r="E36" s="60">
        <f>D36*100/D7</f>
        <v>54.927890693704498</v>
      </c>
      <c r="F36" s="60">
        <f>F37+F45+F46</f>
        <v>430270.29499999998</v>
      </c>
      <c r="G36" s="42">
        <f>F36*100/F7</f>
        <v>46.349995310549687</v>
      </c>
      <c r="H36" s="43">
        <f t="shared" ref="H36:H42" si="6">F36/B36*100-100</f>
        <v>42.811437055073299</v>
      </c>
      <c r="I36" s="44">
        <f t="shared" ref="I36:I42" si="7">F36/D36*100</f>
        <v>58.321095573777249</v>
      </c>
    </row>
    <row r="37" spans="1:9" s="40" customFormat="1" ht="60" x14ac:dyDescent="0.25">
      <c r="A37" s="71" t="s">
        <v>32</v>
      </c>
      <c r="B37" s="66">
        <f>SUM(B38:B41)</f>
        <v>302327</v>
      </c>
      <c r="C37" s="42">
        <f>B37*100/B7</f>
        <v>46.402393615551752</v>
      </c>
      <c r="D37" s="60">
        <v>737761</v>
      </c>
      <c r="E37" s="60">
        <f>D37*100/D7</f>
        <v>54.927891065965241</v>
      </c>
      <c r="F37" s="60">
        <v>430270.3</v>
      </c>
      <c r="G37" s="42">
        <f>F37*100/F7</f>
        <v>46.34999584916455</v>
      </c>
      <c r="H37" s="43">
        <f t="shared" si="6"/>
        <v>42.319508346922362</v>
      </c>
      <c r="I37" s="44">
        <f t="shared" si="7"/>
        <v>58.321095856246131</v>
      </c>
    </row>
    <row r="38" spans="1:9" s="40" customFormat="1" ht="33" customHeight="1" x14ac:dyDescent="0.25">
      <c r="A38" s="71" t="s">
        <v>33</v>
      </c>
      <c r="B38" s="66">
        <v>2834</v>
      </c>
      <c r="C38" s="42">
        <f>B38*100/B7</f>
        <v>0.43497399672035136</v>
      </c>
      <c r="D38" s="60">
        <v>3159</v>
      </c>
      <c r="E38" s="60">
        <f>D38*100/D7</f>
        <v>0.23519433512666596</v>
      </c>
      <c r="F38" s="60">
        <v>2369.6999999999998</v>
      </c>
      <c r="G38" s="42">
        <f>F38*100/F7</f>
        <v>0.25527112878524316</v>
      </c>
      <c r="H38" s="43">
        <f t="shared" si="6"/>
        <v>-16.3832039520113</v>
      </c>
      <c r="I38" s="44">
        <f t="shared" si="7"/>
        <v>75.014245014245006</v>
      </c>
    </row>
    <row r="39" spans="1:9" s="40" customFormat="1" ht="45" x14ac:dyDescent="0.25">
      <c r="A39" s="71" t="s">
        <v>34</v>
      </c>
      <c r="B39" s="66">
        <v>36549.699999999997</v>
      </c>
      <c r="C39" s="42">
        <f>B39*100/B7</f>
        <v>5.6097985490225204</v>
      </c>
      <c r="D39" s="60">
        <v>331086.90000000002</v>
      </c>
      <c r="E39" s="60">
        <f>D39*100/D7</f>
        <v>24.650130837179152</v>
      </c>
      <c r="F39" s="60">
        <v>145456.70000000001</v>
      </c>
      <c r="G39" s="42">
        <f>F39*100/F7</f>
        <v>15.669028146337718</v>
      </c>
      <c r="H39" s="44">
        <f t="shared" si="6"/>
        <v>297.96961397767978</v>
      </c>
      <c r="I39" s="44">
        <f t="shared" si="7"/>
        <v>43.933088261722226</v>
      </c>
    </row>
    <row r="40" spans="1:9" s="40" customFormat="1" ht="45" x14ac:dyDescent="0.25">
      <c r="A40" s="71" t="s">
        <v>35</v>
      </c>
      <c r="B40" s="66">
        <v>246767.4</v>
      </c>
      <c r="C40" s="42">
        <v>7</v>
      </c>
      <c r="D40" s="60">
        <v>367458.9</v>
      </c>
      <c r="E40" s="60">
        <f>D40*100/D7</f>
        <v>27.358104359568227</v>
      </c>
      <c r="F40" s="60">
        <v>259454.7</v>
      </c>
      <c r="G40" s="42">
        <f>F40*100/F7</f>
        <v>27.949231606379136</v>
      </c>
      <c r="H40" s="44">
        <f t="shared" si="6"/>
        <v>5.1414003632570768</v>
      </c>
      <c r="I40" s="44">
        <f t="shared" si="7"/>
        <v>70.607814914810888</v>
      </c>
    </row>
    <row r="41" spans="1:9" s="40" customFormat="1" ht="15" x14ac:dyDescent="0.25">
      <c r="A41" s="71" t="s">
        <v>36</v>
      </c>
      <c r="B41" s="66">
        <v>16175.9</v>
      </c>
      <c r="C41" s="42">
        <f>B41*100/B7</f>
        <v>2.4827437803629961</v>
      </c>
      <c r="D41" s="60">
        <v>36056.199999999997</v>
      </c>
      <c r="E41" s="60">
        <f>D41*100/D7</f>
        <v>2.6844615340911973</v>
      </c>
      <c r="F41" s="60">
        <v>22989.1</v>
      </c>
      <c r="G41" s="42">
        <f>F41*100/F7</f>
        <v>2.4764541953651662</v>
      </c>
      <c r="H41" s="44">
        <f t="shared" si="6"/>
        <v>42.119449304211798</v>
      </c>
      <c r="I41" s="44">
        <f t="shared" si="7"/>
        <v>63.759076108963228</v>
      </c>
    </row>
    <row r="42" spans="1:9" s="40" customFormat="1" ht="45" customHeight="1" x14ac:dyDescent="0.2">
      <c r="A42" s="73" t="s">
        <v>128</v>
      </c>
      <c r="B42" s="66">
        <v>2.9</v>
      </c>
      <c r="C42" s="42">
        <f>B42*100/B8</f>
        <v>8.2798568783911731E-4</v>
      </c>
      <c r="D42" s="60">
        <v>0</v>
      </c>
      <c r="E42" s="60">
        <f>D42*100/D8</f>
        <v>0</v>
      </c>
      <c r="F42" s="60">
        <v>0</v>
      </c>
      <c r="G42" s="42">
        <f>F42*100/F8</f>
        <v>0</v>
      </c>
      <c r="H42" s="44">
        <f t="shared" si="6"/>
        <v>-100</v>
      </c>
      <c r="I42" s="44" t="e">
        <f t="shared" si="7"/>
        <v>#DIV/0!</v>
      </c>
    </row>
    <row r="43" spans="1:9" s="40" customFormat="1" ht="45" x14ac:dyDescent="0.25">
      <c r="A43" s="71" t="s">
        <v>95</v>
      </c>
      <c r="B43" s="66">
        <v>15</v>
      </c>
      <c r="C43" s="42">
        <v>0</v>
      </c>
      <c r="D43" s="60">
        <v>0</v>
      </c>
      <c r="E43" s="60">
        <v>0</v>
      </c>
      <c r="F43" s="60">
        <v>0</v>
      </c>
      <c r="G43" s="42">
        <v>0</v>
      </c>
      <c r="H43" s="44"/>
      <c r="I43" s="44"/>
    </row>
    <row r="44" spans="1:9" s="40" customFormat="1" ht="30" x14ac:dyDescent="0.25">
      <c r="A44" s="71" t="s">
        <v>37</v>
      </c>
      <c r="B44" s="66">
        <v>0</v>
      </c>
      <c r="C44" s="42">
        <v>0</v>
      </c>
      <c r="D44" s="60">
        <v>0</v>
      </c>
      <c r="E44" s="60">
        <v>0</v>
      </c>
      <c r="F44" s="60">
        <v>0</v>
      </c>
      <c r="G44" s="42">
        <v>0</v>
      </c>
      <c r="H44" s="44"/>
      <c r="I44" s="44"/>
    </row>
    <row r="45" spans="1:9" s="40" customFormat="1" ht="60" x14ac:dyDescent="0.25">
      <c r="A45" s="71" t="s">
        <v>38</v>
      </c>
      <c r="B45" s="66">
        <v>517.9</v>
      </c>
      <c r="C45" s="42">
        <v>0</v>
      </c>
      <c r="D45" s="60">
        <v>0</v>
      </c>
      <c r="E45" s="60">
        <v>0</v>
      </c>
      <c r="F45" s="60">
        <v>0</v>
      </c>
      <c r="G45" s="42">
        <v>0</v>
      </c>
      <c r="H45" s="44" t="s">
        <v>111</v>
      </c>
      <c r="I45" s="44" t="e">
        <f t="shared" ref="I45" si="8">F45/D45*100</f>
        <v>#DIV/0!</v>
      </c>
    </row>
    <row r="46" spans="1:9" s="40" customFormat="1" ht="30" x14ac:dyDescent="0.25">
      <c r="A46" s="71" t="s">
        <v>39</v>
      </c>
      <c r="B46" s="66">
        <v>-1577.2</v>
      </c>
      <c r="C46" s="42" t="s">
        <v>19</v>
      </c>
      <c r="D46" s="60">
        <v>-5.0000000000000001E-3</v>
      </c>
      <c r="E46" s="60" t="s">
        <v>19</v>
      </c>
      <c r="F46" s="60">
        <v>-5.0000000000000001E-3</v>
      </c>
      <c r="G46" s="42" t="s">
        <v>111</v>
      </c>
      <c r="H46" s="44">
        <f t="shared" ref="H46" si="9">F46/B46*100-100</f>
        <v>-99.99968298250063</v>
      </c>
      <c r="I46" s="44">
        <f t="shared" ref="I46" si="10">F46/D46*100</f>
        <v>100</v>
      </c>
    </row>
    <row r="47" spans="1:9" s="15" customFormat="1" x14ac:dyDescent="0.2"/>
    <row r="48" spans="1:9" s="15" customFormat="1" x14ac:dyDescent="0.2"/>
  </sheetData>
  <mergeCells count="2">
    <mergeCell ref="A3:I3"/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34" workbookViewId="0">
      <selection activeCell="K55" sqref="K55"/>
    </sheetView>
  </sheetViews>
  <sheetFormatPr defaultRowHeight="12.75" x14ac:dyDescent="0.2"/>
  <cols>
    <col min="1" max="1" width="38.42578125" style="20" customWidth="1"/>
    <col min="2" max="2" width="14.5703125" style="48" customWidth="1"/>
    <col min="3" max="3" width="12.140625" style="15" customWidth="1"/>
    <col min="4" max="4" width="17.28515625" style="15" customWidth="1"/>
    <col min="5" max="5" width="13.7109375" style="40" customWidth="1"/>
    <col min="6" max="6" width="16.5703125" style="15" customWidth="1"/>
    <col min="7" max="7" width="13.42578125" style="15" customWidth="1"/>
    <col min="8" max="8" width="14.7109375" style="15" customWidth="1"/>
    <col min="9" max="9" width="14" style="15" customWidth="1"/>
    <col min="10" max="16384" width="9.140625" style="15"/>
  </cols>
  <sheetData>
    <row r="1" spans="1:9" s="40" customFormat="1" ht="14.25" x14ac:dyDescent="0.2">
      <c r="A1" s="77" t="s">
        <v>105</v>
      </c>
      <c r="B1" s="77"/>
      <c r="C1" s="77"/>
      <c r="D1" s="77"/>
      <c r="E1" s="77"/>
      <c r="F1" s="77"/>
      <c r="G1" s="77"/>
      <c r="H1" s="77"/>
      <c r="I1" s="77"/>
    </row>
    <row r="2" spans="1:9" s="40" customFormat="1" ht="27" customHeight="1" x14ac:dyDescent="0.25">
      <c r="A2" s="49"/>
      <c r="B2" s="45"/>
      <c r="C2" s="50"/>
      <c r="D2" s="16"/>
      <c r="E2" s="50"/>
      <c r="F2" s="16"/>
      <c r="G2" s="50"/>
      <c r="H2" s="50"/>
      <c r="I2" s="51" t="s">
        <v>96</v>
      </c>
    </row>
    <row r="3" spans="1:9" s="40" customFormat="1" ht="68.25" customHeight="1" x14ac:dyDescent="0.2">
      <c r="A3" s="52" t="s">
        <v>0</v>
      </c>
      <c r="B3" s="46" t="s">
        <v>132</v>
      </c>
      <c r="C3" s="52" t="s">
        <v>97</v>
      </c>
      <c r="D3" s="17" t="s">
        <v>133</v>
      </c>
      <c r="E3" s="52" t="s">
        <v>98</v>
      </c>
      <c r="F3" s="17" t="s">
        <v>131</v>
      </c>
      <c r="G3" s="52" t="s">
        <v>98</v>
      </c>
      <c r="H3" s="52" t="s">
        <v>3</v>
      </c>
      <c r="I3" s="52" t="s">
        <v>99</v>
      </c>
    </row>
    <row r="4" spans="1:9" s="40" customFormat="1" ht="15.75" thickBot="1" x14ac:dyDescent="0.3">
      <c r="A4" s="53">
        <v>1</v>
      </c>
      <c r="B4" s="47">
        <v>2</v>
      </c>
      <c r="C4" s="54">
        <v>3</v>
      </c>
      <c r="D4" s="29">
        <v>4</v>
      </c>
      <c r="E4" s="54">
        <v>5</v>
      </c>
      <c r="F4" s="29">
        <v>6</v>
      </c>
      <c r="G4" s="54">
        <v>7</v>
      </c>
      <c r="H4" s="54">
        <v>8</v>
      </c>
      <c r="I4" s="54">
        <v>9</v>
      </c>
    </row>
    <row r="5" spans="1:9" s="40" customFormat="1" ht="15" thickBot="1" x14ac:dyDescent="0.25">
      <c r="A5" s="33" t="s">
        <v>100</v>
      </c>
      <c r="B5" s="34">
        <f>SUM(B6+B15+B17+B20+B25+B32+B38+B41+B46+B51+B53)</f>
        <v>623245.30000000005</v>
      </c>
      <c r="C5" s="35">
        <f>SUM(C6+C15+C17+C20+C25+C30+C32+C38+C41+C46+C53+C55)</f>
        <v>100</v>
      </c>
      <c r="D5" s="34">
        <f>SUM(D6+D15+D17+D20+D25+D30+D32+D38+D41+D46+D53+D55)</f>
        <v>1377535</v>
      </c>
      <c r="E5" s="35">
        <f>SUM(E6:E57)</f>
        <v>100</v>
      </c>
      <c r="F5" s="34">
        <f>SUM(F6+F15+F17+F20+F25+F30+F32+F38+F41+F46+F53+F55)</f>
        <v>878296.79999999993</v>
      </c>
      <c r="G5" s="36">
        <f>SUM(G6:G57)</f>
        <v>100.00000000000001</v>
      </c>
      <c r="H5" s="36">
        <f>F5/B5*100-100</f>
        <v>40.923132512992879</v>
      </c>
      <c r="I5" s="37">
        <f>F5/D5*100</f>
        <v>63.758583266486866</v>
      </c>
    </row>
    <row r="6" spans="1:9" ht="30" x14ac:dyDescent="0.2">
      <c r="A6" s="81" t="s">
        <v>41</v>
      </c>
      <c r="B6" s="30">
        <f>SUM(B7:B14)</f>
        <v>68142.100000000006</v>
      </c>
      <c r="C6" s="31">
        <f>B6*100/B5</f>
        <v>10.933431828527228</v>
      </c>
      <c r="D6" s="62">
        <f>SUM(D7:D14)</f>
        <v>128950.30000000002</v>
      </c>
      <c r="E6" s="63">
        <f>D6*100/D5</f>
        <v>9.3609454569212414</v>
      </c>
      <c r="F6" s="62">
        <f>SUM(F7:F14)</f>
        <v>85704.5</v>
      </c>
      <c r="G6" s="32">
        <f>F6*100/F5</f>
        <v>9.7580339584523141</v>
      </c>
      <c r="H6" s="32">
        <f t="shared" ref="H6:H56" si="0">F6/B6*100-100</f>
        <v>25.773200415015069</v>
      </c>
      <c r="I6" s="32">
        <f t="shared" ref="I6:I57" si="1">F6/D6*100</f>
        <v>66.463203265133913</v>
      </c>
    </row>
    <row r="7" spans="1:9" ht="50.25" customHeight="1" x14ac:dyDescent="0.2">
      <c r="A7" s="82" t="s">
        <v>124</v>
      </c>
      <c r="B7" s="23">
        <v>2647.3</v>
      </c>
      <c r="C7" s="18"/>
      <c r="D7" s="64">
        <v>3263.7</v>
      </c>
      <c r="E7" s="65"/>
      <c r="F7" s="64">
        <v>2479.1</v>
      </c>
      <c r="G7" s="19"/>
      <c r="H7" s="19">
        <f t="shared" si="0"/>
        <v>-6.3536433347184129</v>
      </c>
      <c r="I7" s="19">
        <f t="shared" si="1"/>
        <v>75.959800226736533</v>
      </c>
    </row>
    <row r="8" spans="1:9" ht="75" x14ac:dyDescent="0.2">
      <c r="A8" s="82" t="s">
        <v>42</v>
      </c>
      <c r="B8" s="23">
        <v>2043</v>
      </c>
      <c r="C8" s="18"/>
      <c r="D8" s="64">
        <v>4155.3999999999996</v>
      </c>
      <c r="E8" s="65"/>
      <c r="F8" s="64">
        <v>2471.1</v>
      </c>
      <c r="G8" s="19"/>
      <c r="H8" s="19">
        <f t="shared" si="0"/>
        <v>20.95447870778267</v>
      </c>
      <c r="I8" s="19">
        <f t="shared" si="1"/>
        <v>59.467199306925934</v>
      </c>
    </row>
    <row r="9" spans="1:9" ht="75" customHeight="1" x14ac:dyDescent="0.2">
      <c r="A9" s="82" t="s">
        <v>43</v>
      </c>
      <c r="B9" s="23">
        <v>38597</v>
      </c>
      <c r="C9" s="18"/>
      <c r="D9" s="64">
        <v>66720.399999999994</v>
      </c>
      <c r="E9" s="65"/>
      <c r="F9" s="64">
        <v>46261.7</v>
      </c>
      <c r="G9" s="19"/>
      <c r="H9" s="19">
        <f t="shared" si="0"/>
        <v>19.858279140865861</v>
      </c>
      <c r="I9" s="19">
        <f t="shared" si="1"/>
        <v>69.336664648293478</v>
      </c>
    </row>
    <row r="10" spans="1:9" ht="15" x14ac:dyDescent="0.2">
      <c r="A10" s="82" t="s">
        <v>44</v>
      </c>
      <c r="B10" s="23">
        <v>1.6</v>
      </c>
      <c r="C10" s="18"/>
      <c r="D10" s="64">
        <v>1.6</v>
      </c>
      <c r="E10" s="65"/>
      <c r="F10" s="64">
        <v>1.8</v>
      </c>
      <c r="G10" s="19"/>
      <c r="H10" s="19" t="s">
        <v>22</v>
      </c>
      <c r="I10" s="19">
        <f t="shared" si="1"/>
        <v>112.5</v>
      </c>
    </row>
    <row r="11" spans="1:9" ht="60" x14ac:dyDescent="0.2">
      <c r="A11" s="82" t="s">
        <v>45</v>
      </c>
      <c r="B11" s="23">
        <v>3068.5</v>
      </c>
      <c r="C11" s="18"/>
      <c r="D11" s="64">
        <v>2338.6</v>
      </c>
      <c r="E11" s="65"/>
      <c r="F11" s="64">
        <v>1412</v>
      </c>
      <c r="G11" s="19"/>
      <c r="H11" s="19">
        <f t="shared" si="0"/>
        <v>-53.984031285644448</v>
      </c>
      <c r="I11" s="19">
        <f t="shared" si="1"/>
        <v>60.378003933977595</v>
      </c>
    </row>
    <row r="12" spans="1:9" ht="30" x14ac:dyDescent="0.2">
      <c r="A12" s="82" t="s">
        <v>46</v>
      </c>
      <c r="B12" s="23">
        <v>1190.5999999999999</v>
      </c>
      <c r="C12" s="18"/>
      <c r="D12" s="64">
        <v>0</v>
      </c>
      <c r="E12" s="65"/>
      <c r="F12" s="64">
        <v>0</v>
      </c>
      <c r="G12" s="19"/>
      <c r="H12" s="19" t="s">
        <v>22</v>
      </c>
      <c r="I12" s="19" t="e">
        <f t="shared" si="1"/>
        <v>#DIV/0!</v>
      </c>
    </row>
    <row r="13" spans="1:9" ht="15" x14ac:dyDescent="0.2">
      <c r="A13" s="82" t="s">
        <v>47</v>
      </c>
      <c r="B13" s="23">
        <v>0</v>
      </c>
      <c r="C13" s="18"/>
      <c r="D13" s="64">
        <v>309</v>
      </c>
      <c r="E13" s="65"/>
      <c r="F13" s="64">
        <v>0</v>
      </c>
      <c r="G13" s="19"/>
      <c r="H13" s="19" t="s">
        <v>22</v>
      </c>
      <c r="I13" s="19" t="s">
        <v>22</v>
      </c>
    </row>
    <row r="14" spans="1:9" ht="15" x14ac:dyDescent="0.2">
      <c r="A14" s="82" t="s">
        <v>48</v>
      </c>
      <c r="B14" s="23">
        <v>20594.099999999999</v>
      </c>
      <c r="C14" s="18"/>
      <c r="D14" s="64">
        <v>52161.599999999999</v>
      </c>
      <c r="E14" s="65"/>
      <c r="F14" s="64">
        <v>33078.800000000003</v>
      </c>
      <c r="G14" s="19"/>
      <c r="H14" s="19">
        <f t="shared" si="0"/>
        <v>60.622702618711202</v>
      </c>
      <c r="I14" s="19">
        <f t="shared" si="1"/>
        <v>63.415999509217514</v>
      </c>
    </row>
    <row r="15" spans="1:9" ht="15" x14ac:dyDescent="0.2">
      <c r="A15" s="82" t="s">
        <v>49</v>
      </c>
      <c r="B15" s="23">
        <f>SUM(B16)</f>
        <v>357.7</v>
      </c>
      <c r="C15" s="18">
        <f>B15*100/B5</f>
        <v>5.739313236698295E-2</v>
      </c>
      <c r="D15" s="64">
        <f>SUM(D16)</f>
        <v>972.3</v>
      </c>
      <c r="E15" s="65">
        <f>D15*100/D5</f>
        <v>7.0582598627258103E-2</v>
      </c>
      <c r="F15" s="64">
        <f>SUM(F16)</f>
        <v>437.6</v>
      </c>
      <c r="G15" s="19">
        <f>F15*100/F5</f>
        <v>4.9823704242119522E-2</v>
      </c>
      <c r="H15" s="19">
        <f t="shared" si="0"/>
        <v>22.337154039698078</v>
      </c>
      <c r="I15" s="19">
        <f t="shared" si="1"/>
        <v>45.006685179471361</v>
      </c>
    </row>
    <row r="16" spans="1:9" ht="30" x14ac:dyDescent="0.2">
      <c r="A16" s="82" t="s">
        <v>50</v>
      </c>
      <c r="B16" s="23">
        <v>357.7</v>
      </c>
      <c r="C16" s="18"/>
      <c r="D16" s="64">
        <v>972.3</v>
      </c>
      <c r="E16" s="65"/>
      <c r="F16" s="64">
        <v>437.6</v>
      </c>
      <c r="G16" s="19"/>
      <c r="H16" s="19">
        <f t="shared" si="0"/>
        <v>22.337154039698078</v>
      </c>
      <c r="I16" s="19">
        <f t="shared" si="1"/>
        <v>45.006685179471361</v>
      </c>
    </row>
    <row r="17" spans="1:9" ht="45" x14ac:dyDescent="0.2">
      <c r="A17" s="82" t="s">
        <v>51</v>
      </c>
      <c r="B17" s="23">
        <f>SUM(B18:B19)</f>
        <v>2527.4</v>
      </c>
      <c r="C17" s="18">
        <f>B17*100/B5</f>
        <v>0.40552251256447497</v>
      </c>
      <c r="D17" s="64">
        <f>SUM(D18:D19)</f>
        <v>7740.7000000000007</v>
      </c>
      <c r="E17" s="65">
        <f>D17*100/D5</f>
        <v>0.56192401644967283</v>
      </c>
      <c r="F17" s="64">
        <f>SUM(F18:F19)</f>
        <v>5474.1</v>
      </c>
      <c r="G17" s="19">
        <f>F17*100/F5</f>
        <v>0.62326311561194347</v>
      </c>
      <c r="H17" s="19" t="s">
        <v>122</v>
      </c>
      <c r="I17" s="19">
        <f t="shared" si="1"/>
        <v>70.718410479672372</v>
      </c>
    </row>
    <row r="18" spans="1:9" ht="57" customHeight="1" x14ac:dyDescent="0.2">
      <c r="A18" s="82" t="s">
        <v>127</v>
      </c>
      <c r="B18" s="23">
        <v>46.3</v>
      </c>
      <c r="C18" s="18"/>
      <c r="D18" s="64">
        <v>3415.4</v>
      </c>
      <c r="E18" s="65"/>
      <c r="F18" s="64">
        <v>1174.0999999999999</v>
      </c>
      <c r="G18" s="19"/>
      <c r="H18" s="19"/>
      <c r="I18" s="19">
        <f t="shared" si="1"/>
        <v>34.376646952040751</v>
      </c>
    </row>
    <row r="19" spans="1:9" ht="48.75" customHeight="1" x14ac:dyDescent="0.2">
      <c r="A19" s="82" t="s">
        <v>112</v>
      </c>
      <c r="B19" s="23">
        <v>2481.1</v>
      </c>
      <c r="C19" s="18"/>
      <c r="D19" s="64">
        <v>4325.3</v>
      </c>
      <c r="E19" s="65"/>
      <c r="F19" s="64">
        <v>4300</v>
      </c>
      <c r="G19" s="19"/>
      <c r="H19" s="19" t="s">
        <v>22</v>
      </c>
      <c r="I19" s="19">
        <f t="shared" si="1"/>
        <v>99.415069474949718</v>
      </c>
    </row>
    <row r="20" spans="1:9" ht="15" x14ac:dyDescent="0.2">
      <c r="A20" s="82" t="s">
        <v>52</v>
      </c>
      <c r="B20" s="23">
        <f>SUM(B21:B24)</f>
        <v>22274.7</v>
      </c>
      <c r="C20" s="18">
        <f>B20*100/B5</f>
        <v>3.5739860372793824</v>
      </c>
      <c r="D20" s="64">
        <f>SUM(D21:D24)</f>
        <v>54996.4</v>
      </c>
      <c r="E20" s="65">
        <f>D20*100/D5</f>
        <v>3.9923776891331255</v>
      </c>
      <c r="F20" s="64">
        <f>SUM(F21:F24)</f>
        <v>39151.399999999994</v>
      </c>
      <c r="G20" s="19">
        <f>F20*100/F5</f>
        <v>4.4576503068211109</v>
      </c>
      <c r="H20" s="19">
        <f t="shared" si="0"/>
        <v>75.766228052454096</v>
      </c>
      <c r="I20" s="19">
        <f t="shared" si="1"/>
        <v>71.189023281523873</v>
      </c>
    </row>
    <row r="21" spans="1:9" ht="15" x14ac:dyDescent="0.2">
      <c r="A21" s="82" t="s">
        <v>53</v>
      </c>
      <c r="B21" s="23">
        <v>1522.5</v>
      </c>
      <c r="C21" s="18"/>
      <c r="D21" s="64">
        <v>1737.2</v>
      </c>
      <c r="E21" s="65"/>
      <c r="F21" s="64">
        <v>1518.8</v>
      </c>
      <c r="G21" s="19"/>
      <c r="H21" s="19" t="s">
        <v>122</v>
      </c>
      <c r="I21" s="19">
        <f t="shared" si="1"/>
        <v>87.428045130094404</v>
      </c>
    </row>
    <row r="22" spans="1:9" ht="15" x14ac:dyDescent="0.2">
      <c r="A22" s="82" t="s">
        <v>54</v>
      </c>
      <c r="B22" s="23">
        <v>3118.4</v>
      </c>
      <c r="C22" s="18"/>
      <c r="D22" s="64">
        <v>5350.5</v>
      </c>
      <c r="E22" s="65"/>
      <c r="F22" s="64">
        <v>3508.9</v>
      </c>
      <c r="G22" s="19"/>
      <c r="H22" s="19">
        <f t="shared" si="0"/>
        <v>12.522447408927647</v>
      </c>
      <c r="I22" s="19">
        <f t="shared" si="1"/>
        <v>65.580786842351174</v>
      </c>
    </row>
    <row r="23" spans="1:9" ht="15" x14ac:dyDescent="0.2">
      <c r="A23" s="82" t="s">
        <v>55</v>
      </c>
      <c r="B23" s="23">
        <v>17593.5</v>
      </c>
      <c r="C23" s="18"/>
      <c r="D23" s="64">
        <v>47391.9</v>
      </c>
      <c r="E23" s="65"/>
      <c r="F23" s="64">
        <v>33741.5</v>
      </c>
      <c r="G23" s="19"/>
      <c r="H23" s="19">
        <f t="shared" si="0"/>
        <v>91.783897462130881</v>
      </c>
      <c r="I23" s="19">
        <f t="shared" si="1"/>
        <v>71.19676569202754</v>
      </c>
    </row>
    <row r="24" spans="1:9" ht="30" x14ac:dyDescent="0.2">
      <c r="A24" s="82" t="s">
        <v>56</v>
      </c>
      <c r="B24" s="23">
        <v>40.299999999999997</v>
      </c>
      <c r="C24" s="18"/>
      <c r="D24" s="64">
        <v>516.79999999999995</v>
      </c>
      <c r="E24" s="65"/>
      <c r="F24" s="64">
        <v>382.2</v>
      </c>
      <c r="G24" s="19"/>
      <c r="H24" s="19" t="s">
        <v>22</v>
      </c>
      <c r="I24" s="19">
        <f t="shared" si="1"/>
        <v>73.955108359133121</v>
      </c>
    </row>
    <row r="25" spans="1:9" ht="30" x14ac:dyDescent="0.2">
      <c r="A25" s="82" t="s">
        <v>57</v>
      </c>
      <c r="B25" s="23">
        <f>SUM(B26:B29)</f>
        <v>32947.700000000004</v>
      </c>
      <c r="C25" s="18">
        <f>B25*100/B5</f>
        <v>5.2864738811508092</v>
      </c>
      <c r="D25" s="64">
        <f>SUM(D26:D29)</f>
        <v>322686.10000000003</v>
      </c>
      <c r="E25" s="65">
        <f>D25*100/D5</f>
        <v>23.424893015422477</v>
      </c>
      <c r="F25" s="64">
        <f>SUM(F26:F29)</f>
        <v>135491.59999999998</v>
      </c>
      <c r="G25" s="19">
        <f>F25*100/F5</f>
        <v>15.426630268947807</v>
      </c>
      <c r="H25" s="19">
        <f t="shared" si="0"/>
        <v>311.23234702270554</v>
      </c>
      <c r="I25" s="19">
        <f t="shared" si="1"/>
        <v>41.988669484058953</v>
      </c>
    </row>
    <row r="26" spans="1:9" ht="15" x14ac:dyDescent="0.2">
      <c r="A26" s="82" t="s">
        <v>58</v>
      </c>
      <c r="B26" s="23">
        <v>6862.3</v>
      </c>
      <c r="C26" s="18"/>
      <c r="D26" s="64">
        <v>185667</v>
      </c>
      <c r="E26" s="65"/>
      <c r="F26" s="64">
        <v>61882</v>
      </c>
      <c r="G26" s="19"/>
      <c r="H26" s="19">
        <f t="shared" si="0"/>
        <v>801.76762892907618</v>
      </c>
      <c r="I26" s="19">
        <f t="shared" si="1"/>
        <v>33.329563142615541</v>
      </c>
    </row>
    <row r="27" spans="1:9" ht="15" x14ac:dyDescent="0.2">
      <c r="A27" s="82" t="s">
        <v>59</v>
      </c>
      <c r="B27" s="23">
        <v>2392.9</v>
      </c>
      <c r="C27" s="18"/>
      <c r="D27" s="64">
        <v>82880.399999999994</v>
      </c>
      <c r="E27" s="65"/>
      <c r="F27" s="64">
        <v>43101.4</v>
      </c>
      <c r="G27" s="19"/>
      <c r="H27" s="19">
        <f t="shared" si="0"/>
        <v>1701.2202766517614</v>
      </c>
      <c r="I27" s="19">
        <f t="shared" si="1"/>
        <v>52.004333955917204</v>
      </c>
    </row>
    <row r="28" spans="1:9" ht="15" x14ac:dyDescent="0.2">
      <c r="A28" s="82" t="s">
        <v>60</v>
      </c>
      <c r="B28" s="23">
        <v>22502.9</v>
      </c>
      <c r="C28" s="18"/>
      <c r="D28" s="64">
        <v>49608</v>
      </c>
      <c r="E28" s="65"/>
      <c r="F28" s="64">
        <v>27859.8</v>
      </c>
      <c r="G28" s="19"/>
      <c r="H28" s="19">
        <f t="shared" si="0"/>
        <v>23.805376195956953</v>
      </c>
      <c r="I28" s="19">
        <f t="shared" si="1"/>
        <v>56.159893565553944</v>
      </c>
    </row>
    <row r="29" spans="1:9" ht="30" x14ac:dyDescent="0.2">
      <c r="A29" s="82" t="s">
        <v>61</v>
      </c>
      <c r="B29" s="23">
        <v>1189.5999999999999</v>
      </c>
      <c r="C29" s="18"/>
      <c r="D29" s="64">
        <v>4530.7</v>
      </c>
      <c r="E29" s="65"/>
      <c r="F29" s="64">
        <v>2648.4</v>
      </c>
      <c r="G29" s="19"/>
      <c r="H29" s="19">
        <f t="shared" si="0"/>
        <v>122.62945527908542</v>
      </c>
      <c r="I29" s="19">
        <f t="shared" si="1"/>
        <v>58.454543448032311</v>
      </c>
    </row>
    <row r="30" spans="1:9" ht="15" x14ac:dyDescent="0.2">
      <c r="A30" s="82" t="s">
        <v>113</v>
      </c>
      <c r="B30" s="23">
        <f>SUM(B31)</f>
        <v>0</v>
      </c>
      <c r="C30" s="18">
        <f>B30*100/B5</f>
        <v>0</v>
      </c>
      <c r="D30" s="64">
        <f>SUM(D31)</f>
        <v>2388.8000000000002</v>
      </c>
      <c r="E30" s="65">
        <f>D30*100/D5</f>
        <v>0.17341120189323686</v>
      </c>
      <c r="F30" s="64">
        <f>SUM(F31)</f>
        <v>1697.9</v>
      </c>
      <c r="G30" s="19">
        <f>F30*100/F5</f>
        <v>0.19331733874016166</v>
      </c>
      <c r="H30" s="19" t="s">
        <v>122</v>
      </c>
      <c r="I30" s="19">
        <f t="shared" si="1"/>
        <v>71.077528466175494</v>
      </c>
    </row>
    <row r="31" spans="1:9" ht="30" x14ac:dyDescent="0.2">
      <c r="A31" s="82" t="s">
        <v>114</v>
      </c>
      <c r="B31" s="23">
        <v>0</v>
      </c>
      <c r="C31" s="18"/>
      <c r="D31" s="64">
        <v>2388.8000000000002</v>
      </c>
      <c r="E31" s="65"/>
      <c r="F31" s="64">
        <v>1697.9</v>
      </c>
      <c r="G31" s="19"/>
      <c r="H31" s="19" t="s">
        <v>122</v>
      </c>
      <c r="I31" s="19">
        <f t="shared" si="1"/>
        <v>71.077528466175494</v>
      </c>
    </row>
    <row r="32" spans="1:9" ht="15" x14ac:dyDescent="0.2">
      <c r="A32" s="82" t="s">
        <v>62</v>
      </c>
      <c r="B32" s="23">
        <f>SUM(B33:B37)</f>
        <v>422512.39999999997</v>
      </c>
      <c r="C32" s="18">
        <f>B32*100/B5</f>
        <v>67.792312272551428</v>
      </c>
      <c r="D32" s="64">
        <f>SUM(D33:D37)</f>
        <v>700915.20000000007</v>
      </c>
      <c r="E32" s="65">
        <f>D32*100/D5</f>
        <v>50.88184329254792</v>
      </c>
      <c r="F32" s="64">
        <f>SUM(F33:F37)</f>
        <v>503419.80000000005</v>
      </c>
      <c r="G32" s="19">
        <f>F32*100/F5</f>
        <v>57.317731318160341</v>
      </c>
      <c r="H32" s="19">
        <f t="shared" si="0"/>
        <v>19.149118463742141</v>
      </c>
      <c r="I32" s="19">
        <f t="shared" si="1"/>
        <v>71.823210568125788</v>
      </c>
    </row>
    <row r="33" spans="1:9" ht="15" x14ac:dyDescent="0.2">
      <c r="A33" s="82" t="s">
        <v>63</v>
      </c>
      <c r="B33" s="23">
        <v>95518.2</v>
      </c>
      <c r="C33" s="18"/>
      <c r="D33" s="64">
        <v>143530.70000000001</v>
      </c>
      <c r="E33" s="65"/>
      <c r="F33" s="64">
        <v>108912.9</v>
      </c>
      <c r="G33" s="19"/>
      <c r="H33" s="19">
        <f t="shared" si="0"/>
        <v>14.023191391797567</v>
      </c>
      <c r="I33" s="19">
        <f t="shared" si="1"/>
        <v>75.881257459205585</v>
      </c>
    </row>
    <row r="34" spans="1:9" ht="15" x14ac:dyDescent="0.2">
      <c r="A34" s="82" t="s">
        <v>64</v>
      </c>
      <c r="B34" s="23">
        <v>256597.5</v>
      </c>
      <c r="C34" s="18"/>
      <c r="D34" s="64">
        <v>471444.4</v>
      </c>
      <c r="E34" s="65"/>
      <c r="F34" s="64">
        <v>328369.40000000002</v>
      </c>
      <c r="G34" s="19"/>
      <c r="H34" s="19">
        <f t="shared" si="0"/>
        <v>27.970615458061758</v>
      </c>
      <c r="I34" s="19">
        <f t="shared" si="1"/>
        <v>69.651776540351321</v>
      </c>
    </row>
    <row r="35" spans="1:9" ht="15" x14ac:dyDescent="0.2">
      <c r="A35" s="82" t="s">
        <v>65</v>
      </c>
      <c r="B35" s="23">
        <v>39930.1</v>
      </c>
      <c r="C35" s="18"/>
      <c r="D35" s="64">
        <v>48083.5</v>
      </c>
      <c r="E35" s="65"/>
      <c r="F35" s="64">
        <v>38204.699999999997</v>
      </c>
      <c r="G35" s="19"/>
      <c r="H35" s="19">
        <f t="shared" si="0"/>
        <v>-4.3210510366866117</v>
      </c>
      <c r="I35" s="19">
        <f t="shared" si="1"/>
        <v>79.454906568781382</v>
      </c>
    </row>
    <row r="36" spans="1:9" ht="15" x14ac:dyDescent="0.2">
      <c r="A36" s="82" t="s">
        <v>66</v>
      </c>
      <c r="B36" s="23">
        <v>509.5</v>
      </c>
      <c r="C36" s="18"/>
      <c r="D36" s="64">
        <v>663.4</v>
      </c>
      <c r="E36" s="65"/>
      <c r="F36" s="64">
        <v>591.20000000000005</v>
      </c>
      <c r="G36" s="19"/>
      <c r="H36" s="19" t="s">
        <v>22</v>
      </c>
      <c r="I36" s="19">
        <f t="shared" si="1"/>
        <v>89.116671691287323</v>
      </c>
    </row>
    <row r="37" spans="1:9" ht="15" x14ac:dyDescent="0.2">
      <c r="A37" s="82" t="s">
        <v>67</v>
      </c>
      <c r="B37" s="23">
        <v>29957.1</v>
      </c>
      <c r="C37" s="18"/>
      <c r="D37" s="64">
        <v>37193.199999999997</v>
      </c>
      <c r="E37" s="65"/>
      <c r="F37" s="64">
        <v>27341.599999999999</v>
      </c>
      <c r="G37" s="19"/>
      <c r="H37" s="19">
        <f t="shared" si="0"/>
        <v>-8.7308184036505594</v>
      </c>
      <c r="I37" s="19">
        <f t="shared" si="1"/>
        <v>73.512362474860993</v>
      </c>
    </row>
    <row r="38" spans="1:9" ht="15" x14ac:dyDescent="0.2">
      <c r="A38" s="82" t="s">
        <v>68</v>
      </c>
      <c r="B38" s="23">
        <f>SUM(B39:B40)</f>
        <v>54419.5</v>
      </c>
      <c r="C38" s="18">
        <f>B38*100/B5</f>
        <v>8.7316342377551823</v>
      </c>
      <c r="D38" s="64">
        <f>SUM(D39:D40)</f>
        <v>87296</v>
      </c>
      <c r="E38" s="65">
        <f>D38*100/D5</f>
        <v>6.3371166612826535</v>
      </c>
      <c r="F38" s="64">
        <f>SUM(F39:F40)</f>
        <v>69145.5</v>
      </c>
      <c r="G38" s="19">
        <f>F38*100/F5</f>
        <v>7.8726803968772296</v>
      </c>
      <c r="H38" s="19">
        <f t="shared" si="0"/>
        <v>27.060153070131122</v>
      </c>
      <c r="I38" s="19">
        <f t="shared" si="1"/>
        <v>79.208096590909093</v>
      </c>
    </row>
    <row r="39" spans="1:9" ht="15" x14ac:dyDescent="0.2">
      <c r="A39" s="82" t="s">
        <v>69</v>
      </c>
      <c r="B39" s="23">
        <v>46694</v>
      </c>
      <c r="C39" s="18"/>
      <c r="D39" s="64">
        <v>75015.3</v>
      </c>
      <c r="E39" s="65"/>
      <c r="F39" s="64">
        <v>58922.9</v>
      </c>
      <c r="G39" s="19"/>
      <c r="H39" s="19">
        <f t="shared" si="0"/>
        <v>26.189446181522257</v>
      </c>
      <c r="I39" s="19">
        <f t="shared" si="1"/>
        <v>78.547842906713697</v>
      </c>
    </row>
    <row r="40" spans="1:9" ht="30" x14ac:dyDescent="0.2">
      <c r="A40" s="82" t="s">
        <v>101</v>
      </c>
      <c r="B40" s="23">
        <v>7725.5</v>
      </c>
      <c r="C40" s="18"/>
      <c r="D40" s="64">
        <v>12280.7</v>
      </c>
      <c r="E40" s="65"/>
      <c r="F40" s="64">
        <v>10222.6</v>
      </c>
      <c r="G40" s="19"/>
      <c r="H40" s="19">
        <f t="shared" si="0"/>
        <v>32.322827001488577</v>
      </c>
      <c r="I40" s="19">
        <f t="shared" si="1"/>
        <v>83.241183320169043</v>
      </c>
    </row>
    <row r="41" spans="1:9" ht="15" x14ac:dyDescent="0.2">
      <c r="A41" s="82" t="s">
        <v>70</v>
      </c>
      <c r="B41" s="23">
        <f>SUM(B42:B45)</f>
        <v>14643.5</v>
      </c>
      <c r="C41" s="18">
        <f>B41*100/B5</f>
        <v>2.3495564266589732</v>
      </c>
      <c r="D41" s="64">
        <f>SUM(D42:D45)</f>
        <v>23145.4</v>
      </c>
      <c r="E41" s="65">
        <f>D41*100/D5</f>
        <v>1.6802041327443586</v>
      </c>
      <c r="F41" s="64">
        <f>SUM(F42:F45)</f>
        <v>14523.699999999999</v>
      </c>
      <c r="G41" s="19">
        <f>F41*100/F5</f>
        <v>1.6536209627542764</v>
      </c>
      <c r="H41" s="19">
        <f t="shared" si="0"/>
        <v>-0.81811042442041071</v>
      </c>
      <c r="I41" s="19">
        <f t="shared" si="1"/>
        <v>62.749833660252143</v>
      </c>
    </row>
    <row r="42" spans="1:9" ht="15" x14ac:dyDescent="0.2">
      <c r="A42" s="82" t="s">
        <v>71</v>
      </c>
      <c r="B42" s="23">
        <v>3189.8</v>
      </c>
      <c r="C42" s="18"/>
      <c r="D42" s="64">
        <v>4664.3</v>
      </c>
      <c r="E42" s="65"/>
      <c r="F42" s="64">
        <v>3381.9</v>
      </c>
      <c r="G42" s="19"/>
      <c r="H42" s="19">
        <f t="shared" si="0"/>
        <v>6.0223211486613479</v>
      </c>
      <c r="I42" s="19">
        <f t="shared" si="1"/>
        <v>72.506056643011803</v>
      </c>
    </row>
    <row r="43" spans="1:9" ht="15" x14ac:dyDescent="0.2">
      <c r="A43" s="82" t="s">
        <v>72</v>
      </c>
      <c r="B43" s="23">
        <v>5862.4</v>
      </c>
      <c r="C43" s="18"/>
      <c r="D43" s="64">
        <v>10101.700000000001</v>
      </c>
      <c r="E43" s="65"/>
      <c r="F43" s="64">
        <v>5665.5</v>
      </c>
      <c r="G43" s="19"/>
      <c r="H43" s="19">
        <f t="shared" si="0"/>
        <v>-3.3586926855895172</v>
      </c>
      <c r="I43" s="19">
        <f t="shared" si="1"/>
        <v>56.084619420493574</v>
      </c>
    </row>
    <row r="44" spans="1:9" ht="15" x14ac:dyDescent="0.2">
      <c r="A44" s="82" t="s">
        <v>73</v>
      </c>
      <c r="B44" s="23">
        <v>4552.8999999999996</v>
      </c>
      <c r="C44" s="18"/>
      <c r="D44" s="64">
        <v>6816.4</v>
      </c>
      <c r="E44" s="65"/>
      <c r="F44" s="64">
        <v>4793.8999999999996</v>
      </c>
      <c r="G44" s="19"/>
      <c r="H44" s="19">
        <f t="shared" si="0"/>
        <v>5.2933295262360218</v>
      </c>
      <c r="I44" s="19">
        <f t="shared" si="1"/>
        <v>70.328912622498677</v>
      </c>
    </row>
    <row r="45" spans="1:9" ht="30" x14ac:dyDescent="0.2">
      <c r="A45" s="82" t="s">
        <v>74</v>
      </c>
      <c r="B45" s="23">
        <v>1038.4000000000001</v>
      </c>
      <c r="C45" s="18"/>
      <c r="D45" s="64">
        <v>1563</v>
      </c>
      <c r="E45" s="65"/>
      <c r="F45" s="64">
        <v>682.4</v>
      </c>
      <c r="G45" s="19"/>
      <c r="H45" s="19">
        <f t="shared" si="0"/>
        <v>-34.283513097072429</v>
      </c>
      <c r="I45" s="19">
        <f t="shared" si="1"/>
        <v>43.659628918746002</v>
      </c>
    </row>
    <row r="46" spans="1:9" ht="15" x14ac:dyDescent="0.2">
      <c r="A46" s="82" t="s">
        <v>75</v>
      </c>
      <c r="B46" s="23">
        <f>SUM(B47:B50)</f>
        <v>535.40000000000009</v>
      </c>
      <c r="C46" s="18">
        <f>B46*100/B5</f>
        <v>8.5905180512392154E-2</v>
      </c>
      <c r="D46" s="64">
        <f>SUM(D47:D50)</f>
        <v>35787.100000000006</v>
      </c>
      <c r="E46" s="65">
        <f>D46*100/D5</f>
        <v>2.5979085830850037</v>
      </c>
      <c r="F46" s="64">
        <f>SUM(F47:F50)</f>
        <v>19358.5</v>
      </c>
      <c r="G46" s="19">
        <f>F46*100/F5</f>
        <v>2.2040954720545494</v>
      </c>
      <c r="H46" s="19">
        <f t="shared" si="0"/>
        <v>3515.7078819574144</v>
      </c>
      <c r="I46" s="19">
        <f t="shared" si="1"/>
        <v>54.093514143364494</v>
      </c>
    </row>
    <row r="47" spans="1:9" ht="15" x14ac:dyDescent="0.2">
      <c r="A47" s="82" t="s">
        <v>120</v>
      </c>
      <c r="B47" s="23">
        <v>169.8</v>
      </c>
      <c r="C47" s="18"/>
      <c r="D47" s="64">
        <v>17793.2</v>
      </c>
      <c r="E47" s="65"/>
      <c r="F47" s="64">
        <v>14710.9</v>
      </c>
      <c r="G47" s="19"/>
      <c r="H47" s="19">
        <f t="shared" si="0"/>
        <v>8563.6631330977616</v>
      </c>
      <c r="I47" s="19">
        <f t="shared" si="1"/>
        <v>82.677090124317161</v>
      </c>
    </row>
    <row r="48" spans="1:9" ht="15" x14ac:dyDescent="0.2">
      <c r="A48" s="82" t="s">
        <v>76</v>
      </c>
      <c r="B48" s="23">
        <v>350.6</v>
      </c>
      <c r="C48" s="18"/>
      <c r="D48" s="64">
        <v>17963.900000000001</v>
      </c>
      <c r="E48" s="65"/>
      <c r="F48" s="64">
        <v>4617.7</v>
      </c>
      <c r="G48" s="19"/>
      <c r="H48" s="19" t="s">
        <v>122</v>
      </c>
      <c r="I48" s="19" t="s">
        <v>122</v>
      </c>
    </row>
    <row r="49" spans="1:9" ht="15" x14ac:dyDescent="0.2">
      <c r="A49" s="82" t="s">
        <v>115</v>
      </c>
      <c r="B49" s="23">
        <v>0</v>
      </c>
      <c r="C49" s="18"/>
      <c r="D49" s="64">
        <v>0</v>
      </c>
      <c r="E49" s="65"/>
      <c r="F49" s="64">
        <v>0</v>
      </c>
      <c r="G49" s="19"/>
      <c r="H49" s="19" t="e">
        <f t="shared" si="0"/>
        <v>#DIV/0!</v>
      </c>
      <c r="I49" s="19" t="e">
        <f t="shared" si="1"/>
        <v>#DIV/0!</v>
      </c>
    </row>
    <row r="50" spans="1:9" ht="30" x14ac:dyDescent="0.2">
      <c r="A50" s="82" t="s">
        <v>125</v>
      </c>
      <c r="B50" s="23">
        <v>15</v>
      </c>
      <c r="C50" s="18"/>
      <c r="D50" s="64">
        <v>30</v>
      </c>
      <c r="E50" s="65"/>
      <c r="F50" s="64">
        <v>29.9</v>
      </c>
      <c r="G50" s="19"/>
      <c r="H50" s="19">
        <f t="shared" si="0"/>
        <v>99.333333333333314</v>
      </c>
      <c r="I50" s="19">
        <f t="shared" si="1"/>
        <v>99.666666666666657</v>
      </c>
    </row>
    <row r="51" spans="1:9" ht="30" hidden="1" x14ac:dyDescent="0.2">
      <c r="A51" s="80" t="s">
        <v>118</v>
      </c>
      <c r="B51" s="23">
        <f>SUM(B52)</f>
        <v>0</v>
      </c>
      <c r="C51" s="18">
        <f>B51*100/B5</f>
        <v>0</v>
      </c>
      <c r="D51" s="61">
        <f>SUM(D52)</f>
        <v>0</v>
      </c>
      <c r="E51" s="18">
        <f>D51*100/D5</f>
        <v>0</v>
      </c>
      <c r="F51" s="61">
        <f>SUM(F52)</f>
        <v>0</v>
      </c>
      <c r="G51" s="19">
        <f>F51*100/F5</f>
        <v>0</v>
      </c>
      <c r="H51" s="19" t="s">
        <v>122</v>
      </c>
      <c r="I51" s="19" t="s">
        <v>22</v>
      </c>
    </row>
    <row r="52" spans="1:9" ht="15" hidden="1" x14ac:dyDescent="0.2">
      <c r="A52" s="80" t="s">
        <v>119</v>
      </c>
      <c r="B52" s="23">
        <v>0</v>
      </c>
      <c r="C52" s="18"/>
      <c r="D52" s="61">
        <v>0</v>
      </c>
      <c r="E52" s="18"/>
      <c r="F52" s="61">
        <v>0</v>
      </c>
      <c r="G52" s="19"/>
      <c r="H52" s="19" t="s">
        <v>122</v>
      </c>
      <c r="I52" s="19" t="s">
        <v>22</v>
      </c>
    </row>
    <row r="53" spans="1:9" ht="45" x14ac:dyDescent="0.2">
      <c r="A53" s="82" t="s">
        <v>77</v>
      </c>
      <c r="B53" s="23">
        <f>SUM(B54)</f>
        <v>4884.8999999999996</v>
      </c>
      <c r="C53" s="18">
        <f>B53*100/B5</f>
        <v>0.78378449063314226</v>
      </c>
      <c r="D53" s="64">
        <f>SUM(D54)</f>
        <v>11056.7</v>
      </c>
      <c r="E53" s="65">
        <f>D53*100/D5</f>
        <v>0.802643852969253</v>
      </c>
      <c r="F53" s="64">
        <f>SUM(F54)</f>
        <v>3892.2</v>
      </c>
      <c r="G53" s="19">
        <f>F53*100/F5</f>
        <v>0.44315315733815724</v>
      </c>
      <c r="H53" s="19">
        <f t="shared" si="0"/>
        <v>-20.321808020635018</v>
      </c>
      <c r="I53" s="19">
        <f t="shared" si="1"/>
        <v>35.202185100436836</v>
      </c>
    </row>
    <row r="54" spans="1:9" ht="30" x14ac:dyDescent="0.2">
      <c r="A54" s="82" t="s">
        <v>102</v>
      </c>
      <c r="B54" s="23">
        <v>4884.8999999999996</v>
      </c>
      <c r="C54" s="18"/>
      <c r="D54" s="64">
        <v>11056.7</v>
      </c>
      <c r="E54" s="65"/>
      <c r="F54" s="64">
        <v>3892.2</v>
      </c>
      <c r="G54" s="19"/>
      <c r="H54" s="19">
        <f t="shared" si="0"/>
        <v>-20.321808020635018</v>
      </c>
      <c r="I54" s="19">
        <f t="shared" si="1"/>
        <v>35.202185100436836</v>
      </c>
    </row>
    <row r="55" spans="1:9" ht="60" x14ac:dyDescent="0.2">
      <c r="A55" s="82" t="s">
        <v>116</v>
      </c>
      <c r="B55" s="23">
        <f>SUM(B56:B57)</f>
        <v>0</v>
      </c>
      <c r="C55" s="18">
        <f>B55*100/B5</f>
        <v>0</v>
      </c>
      <c r="D55" s="64">
        <f>SUM(D56:D57)</f>
        <v>1600</v>
      </c>
      <c r="E55" s="65">
        <f>D55*100/D5</f>
        <v>0.1161494989238023</v>
      </c>
      <c r="F55" s="64">
        <f>SUM(F56:F57)</f>
        <v>0</v>
      </c>
      <c r="G55" s="19">
        <f>F55*100/F5</f>
        <v>0</v>
      </c>
      <c r="H55" s="19" t="e">
        <f t="shared" si="0"/>
        <v>#DIV/0!</v>
      </c>
      <c r="I55" s="19">
        <f t="shared" si="1"/>
        <v>0</v>
      </c>
    </row>
    <row r="56" spans="1:9" ht="60" x14ac:dyDescent="0.2">
      <c r="A56" s="82" t="s">
        <v>121</v>
      </c>
      <c r="B56" s="23">
        <v>0</v>
      </c>
      <c r="C56" s="18"/>
      <c r="D56" s="64">
        <v>0</v>
      </c>
      <c r="E56" s="65"/>
      <c r="F56" s="64">
        <v>0</v>
      </c>
      <c r="G56" s="19"/>
      <c r="H56" s="19" t="e">
        <f t="shared" si="0"/>
        <v>#DIV/0!</v>
      </c>
      <c r="I56" s="19" t="e">
        <f t="shared" si="1"/>
        <v>#DIV/0!</v>
      </c>
    </row>
    <row r="57" spans="1:9" ht="30" x14ac:dyDescent="0.2">
      <c r="A57" s="82" t="s">
        <v>117</v>
      </c>
      <c r="B57" s="23">
        <v>0</v>
      </c>
      <c r="C57" s="18"/>
      <c r="D57" s="64">
        <v>1600</v>
      </c>
      <c r="E57" s="65">
        <v>0</v>
      </c>
      <c r="F57" s="64">
        <v>0</v>
      </c>
      <c r="G57" s="19"/>
      <c r="H57" s="19" t="s">
        <v>22</v>
      </c>
      <c r="I57" s="19">
        <f t="shared" si="1"/>
        <v>0</v>
      </c>
    </row>
    <row r="58" spans="1:9" ht="30" x14ac:dyDescent="0.2">
      <c r="A58" s="82" t="s">
        <v>103</v>
      </c>
      <c r="B58" s="23">
        <v>28288.2</v>
      </c>
      <c r="C58" s="18"/>
      <c r="D58" s="64">
        <v>-22790.6</v>
      </c>
      <c r="E58" s="65"/>
      <c r="F58" s="64">
        <v>50010.7</v>
      </c>
      <c r="G58" s="19"/>
      <c r="H58" s="19"/>
      <c r="I58" s="19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F19" sqref="F19"/>
    </sheetView>
  </sheetViews>
  <sheetFormatPr defaultRowHeight="12.75" x14ac:dyDescent="0.2"/>
  <cols>
    <col min="1" max="1" width="37.7109375" customWidth="1"/>
    <col min="2" max="9" width="17.5703125" customWidth="1"/>
  </cols>
  <sheetData>
    <row r="1" spans="1:9" ht="14.25" x14ac:dyDescent="0.2">
      <c r="A1" s="78" t="s">
        <v>106</v>
      </c>
      <c r="B1" s="79"/>
      <c r="C1" s="79"/>
      <c r="D1" s="79"/>
      <c r="E1" s="79"/>
      <c r="F1" s="79"/>
      <c r="G1" s="79"/>
      <c r="H1" s="79"/>
      <c r="I1" s="79"/>
    </row>
    <row r="2" spans="1:9" ht="15" x14ac:dyDescent="0.25">
      <c r="A2" s="2"/>
      <c r="B2" s="2"/>
      <c r="C2" s="2"/>
      <c r="D2" s="2"/>
      <c r="E2" s="2"/>
      <c r="F2" s="2"/>
      <c r="G2" s="2"/>
      <c r="H2" s="2"/>
      <c r="I2" s="3" t="s">
        <v>84</v>
      </c>
    </row>
    <row r="3" spans="1:9" s="1" customFormat="1" ht="71.25" x14ac:dyDescent="0.2">
      <c r="A3" s="4" t="s">
        <v>0</v>
      </c>
      <c r="B3" s="24" t="s">
        <v>129</v>
      </c>
      <c r="C3" s="4" t="s">
        <v>1</v>
      </c>
      <c r="D3" s="4" t="s">
        <v>130</v>
      </c>
      <c r="E3" s="4" t="s">
        <v>2</v>
      </c>
      <c r="F3" s="4" t="s">
        <v>131</v>
      </c>
      <c r="G3" s="4" t="s">
        <v>2</v>
      </c>
      <c r="H3" s="4" t="s">
        <v>3</v>
      </c>
      <c r="I3" s="4" t="s">
        <v>4</v>
      </c>
    </row>
    <row r="4" spans="1:9" s="1" customFormat="1" ht="15" x14ac:dyDescent="0.2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</row>
    <row r="5" spans="1:9" ht="30" x14ac:dyDescent="0.25">
      <c r="A5" s="6" t="s">
        <v>83</v>
      </c>
      <c r="B5" s="67">
        <f>SUM(B6:B10)</f>
        <v>-28288.2</v>
      </c>
      <c r="C5" s="7"/>
      <c r="D5" s="55">
        <f>SUM(D6:D10)</f>
        <v>22790.600000000002</v>
      </c>
      <c r="E5" s="7"/>
      <c r="F5" s="7">
        <f>SUM(F6:F10)</f>
        <v>-50010.7</v>
      </c>
      <c r="G5" s="7"/>
      <c r="H5" s="7"/>
      <c r="I5" s="7"/>
    </row>
    <row r="6" spans="1:9" ht="60" x14ac:dyDescent="0.25">
      <c r="A6" s="8" t="s">
        <v>78</v>
      </c>
      <c r="B6" s="68">
        <v>0</v>
      </c>
      <c r="C6" s="9"/>
      <c r="D6" s="56">
        <v>0</v>
      </c>
      <c r="E6" s="9"/>
      <c r="F6" s="9">
        <v>0</v>
      </c>
      <c r="G6" s="9"/>
      <c r="H6" s="9"/>
      <c r="I6" s="9"/>
    </row>
    <row r="7" spans="1:9" ht="30" x14ac:dyDescent="0.25">
      <c r="A7" s="10" t="s">
        <v>79</v>
      </c>
      <c r="B7" s="69">
        <v>0</v>
      </c>
      <c r="C7" s="11"/>
      <c r="D7" s="57">
        <v>-10000</v>
      </c>
      <c r="E7" s="11"/>
      <c r="F7" s="57">
        <v>-10000</v>
      </c>
      <c r="G7" s="11"/>
      <c r="H7" s="11"/>
      <c r="I7" s="11"/>
    </row>
    <row r="8" spans="1:9" ht="45" x14ac:dyDescent="0.25">
      <c r="A8" s="12" t="s">
        <v>80</v>
      </c>
      <c r="B8" s="70">
        <v>0</v>
      </c>
      <c r="C8" s="13"/>
      <c r="D8" s="58">
        <v>-2121.3000000000002</v>
      </c>
      <c r="E8" s="13"/>
      <c r="F8" s="22">
        <v>1959</v>
      </c>
      <c r="G8" s="13"/>
      <c r="H8" s="13"/>
      <c r="I8" s="13"/>
    </row>
    <row r="9" spans="1:9" ht="30" x14ac:dyDescent="0.25">
      <c r="A9" s="12" t="s">
        <v>81</v>
      </c>
      <c r="B9" s="70">
        <v>0</v>
      </c>
      <c r="C9" s="13"/>
      <c r="D9" s="58">
        <v>0</v>
      </c>
      <c r="E9" s="13"/>
      <c r="F9" s="13">
        <v>0</v>
      </c>
      <c r="G9" s="13"/>
      <c r="H9" s="13"/>
      <c r="I9" s="13"/>
    </row>
    <row r="10" spans="1:9" ht="30" x14ac:dyDescent="0.25">
      <c r="A10" s="12" t="s">
        <v>82</v>
      </c>
      <c r="B10" s="70">
        <v>-28288.2</v>
      </c>
      <c r="C10" s="13"/>
      <c r="D10" s="58">
        <v>34911.9</v>
      </c>
      <c r="E10" s="13"/>
      <c r="F10" s="58">
        <v>-41969.7</v>
      </c>
      <c r="G10" s="13"/>
      <c r="H10" s="13"/>
      <c r="I10" s="13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</cp:lastModifiedBy>
  <dcterms:created xsi:type="dcterms:W3CDTF">2021-07-16T11:47:31Z</dcterms:created>
  <dcterms:modified xsi:type="dcterms:W3CDTF">2025-10-07T09:42:06Z</dcterms:modified>
</cp:coreProperties>
</file>