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G8" i="4" l="1"/>
  <c r="E8" i="4"/>
  <c r="E9" i="4"/>
  <c r="C8" i="4"/>
  <c r="C5" i="3" l="1"/>
  <c r="C32" i="3"/>
  <c r="B36" i="4"/>
  <c r="F29" i="4" l="1"/>
  <c r="D29" i="4"/>
  <c r="F36" i="4"/>
  <c r="D36" i="4"/>
  <c r="D11" i="4"/>
  <c r="F11" i="4"/>
  <c r="F9" i="4"/>
  <c r="D9" i="4"/>
  <c r="F53" i="3" l="1"/>
  <c r="D53" i="3"/>
  <c r="F55" i="3"/>
  <c r="D55" i="3"/>
  <c r="F17" i="3"/>
  <c r="D17" i="3"/>
  <c r="I18" i="3"/>
  <c r="B46" i="3"/>
  <c r="B41" i="3"/>
  <c r="B38" i="3"/>
  <c r="B32" i="3"/>
  <c r="B25" i="3"/>
  <c r="B6" i="3"/>
  <c r="B53" i="3"/>
  <c r="B51" i="3"/>
  <c r="D51" i="3"/>
  <c r="F51" i="3"/>
  <c r="B17" i="3"/>
  <c r="B29" i="4" l="1"/>
  <c r="B24" i="4"/>
  <c r="B18" i="4"/>
  <c r="B11" i="4"/>
  <c r="B9" i="4"/>
  <c r="F24" i="4"/>
  <c r="D13" i="4"/>
  <c r="F13" i="4"/>
  <c r="F46" i="3" l="1"/>
  <c r="D46" i="3"/>
  <c r="H50" i="3"/>
  <c r="I50" i="3"/>
  <c r="B35" i="4" l="1"/>
  <c r="D24" i="4" l="1"/>
  <c r="B13" i="4" l="1"/>
  <c r="H23" i="4"/>
  <c r="I23" i="4"/>
  <c r="I31" i="3" l="1"/>
  <c r="I54" i="3"/>
  <c r="I56" i="3"/>
  <c r="H54" i="3"/>
  <c r="H56" i="3"/>
  <c r="B55" i="3"/>
  <c r="I55" i="3" l="1"/>
  <c r="H55" i="3"/>
  <c r="I47" i="3"/>
  <c r="I49" i="3"/>
  <c r="I57" i="3"/>
  <c r="H45" i="3"/>
  <c r="H47" i="3"/>
  <c r="H49" i="3"/>
  <c r="I19" i="3"/>
  <c r="H16" i="3"/>
  <c r="B30" i="3" l="1"/>
  <c r="B15" i="3"/>
  <c r="F30" i="3"/>
  <c r="D30" i="3"/>
  <c r="I30" i="3" l="1"/>
  <c r="H46" i="3"/>
  <c r="I46" i="3"/>
  <c r="I17" i="3"/>
  <c r="I43" i="4"/>
  <c r="H37" i="4"/>
  <c r="H40" i="4" l="1"/>
  <c r="H22" i="4"/>
  <c r="H21" i="4"/>
  <c r="H20" i="4"/>
  <c r="H19" i="4"/>
  <c r="H10" i="4"/>
  <c r="H9" i="4"/>
  <c r="I44" i="4"/>
  <c r="H44" i="4"/>
  <c r="I34" i="4"/>
  <c r="I27" i="4"/>
  <c r="I14" i="4"/>
  <c r="F35" i="4"/>
  <c r="D35" i="4"/>
  <c r="F18" i="4"/>
  <c r="F8" i="4" s="1"/>
  <c r="D18" i="4"/>
  <c r="D8" i="4" l="1"/>
  <c r="E14" i="4" s="1"/>
  <c r="B8" i="4"/>
  <c r="G14" i="4"/>
  <c r="H18" i="4"/>
  <c r="F25" i="3"/>
  <c r="F20" i="3"/>
  <c r="D32" i="3"/>
  <c r="D25" i="3"/>
  <c r="D20" i="3"/>
  <c r="D6" i="3"/>
  <c r="H8" i="4" l="1"/>
  <c r="B20" i="3" l="1"/>
  <c r="B5" i="3" s="1"/>
  <c r="H53" i="3" l="1"/>
  <c r="I53" i="3"/>
  <c r="I45" i="3"/>
  <c r="I44" i="3"/>
  <c r="H44" i="3"/>
  <c r="I43" i="3"/>
  <c r="H43" i="3"/>
  <c r="I42" i="3"/>
  <c r="H42" i="3"/>
  <c r="F41" i="3"/>
  <c r="D41" i="3"/>
  <c r="I40" i="3"/>
  <c r="H40" i="3"/>
  <c r="I39" i="3"/>
  <c r="H39" i="3"/>
  <c r="F38" i="3"/>
  <c r="D38" i="3"/>
  <c r="I37" i="3"/>
  <c r="H37" i="3"/>
  <c r="I36" i="3"/>
  <c r="I35" i="3"/>
  <c r="H35" i="3"/>
  <c r="I34" i="3"/>
  <c r="H34" i="3"/>
  <c r="I33" i="3"/>
  <c r="H33" i="3"/>
  <c r="F32" i="3"/>
  <c r="I32" i="3" s="1"/>
  <c r="I29" i="3"/>
  <c r="H29" i="3"/>
  <c r="I28" i="3"/>
  <c r="H28" i="3"/>
  <c r="I27" i="3"/>
  <c r="H27" i="3"/>
  <c r="I26" i="3"/>
  <c r="H26" i="3"/>
  <c r="I25" i="3"/>
  <c r="H25" i="3"/>
  <c r="I24" i="3"/>
  <c r="I23" i="3"/>
  <c r="H23" i="3"/>
  <c r="I22" i="3"/>
  <c r="H22" i="3"/>
  <c r="I21" i="3"/>
  <c r="I20" i="3"/>
  <c r="H20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7" i="4"/>
  <c r="D5" i="3" l="1"/>
  <c r="E51" i="3" s="1"/>
  <c r="F5" i="3"/>
  <c r="G51" i="3" s="1"/>
  <c r="C51" i="3"/>
  <c r="I41" i="3"/>
  <c r="I15" i="3"/>
  <c r="I38" i="3"/>
  <c r="H15" i="3"/>
  <c r="H32" i="3"/>
  <c r="H6" i="3"/>
  <c r="I6" i="3"/>
  <c r="H41" i="3"/>
  <c r="H38" i="3"/>
  <c r="I40" i="4"/>
  <c r="I39" i="4"/>
  <c r="I38" i="4"/>
  <c r="I37" i="4"/>
  <c r="I36" i="4"/>
  <c r="I35" i="4"/>
  <c r="I33" i="4"/>
  <c r="I32" i="4"/>
  <c r="I31" i="4"/>
  <c r="I30" i="4"/>
  <c r="I29" i="4"/>
  <c r="I28" i="4"/>
  <c r="I26" i="4"/>
  <c r="I25" i="4"/>
  <c r="I24" i="4"/>
  <c r="I22" i="4"/>
  <c r="I21" i="4"/>
  <c r="I20" i="4"/>
  <c r="I19" i="4"/>
  <c r="I18" i="4"/>
  <c r="I17" i="4"/>
  <c r="I16" i="4"/>
  <c r="I13" i="4"/>
  <c r="I12" i="4"/>
  <c r="I11" i="4"/>
  <c r="I10" i="4"/>
  <c r="I9" i="4"/>
  <c r="I8" i="4"/>
  <c r="H39" i="4"/>
  <c r="H38" i="4"/>
  <c r="H36" i="4"/>
  <c r="H35" i="4"/>
  <c r="H32" i="4"/>
  <c r="H31" i="4"/>
  <c r="H30" i="4"/>
  <c r="H29" i="4"/>
  <c r="H28" i="4"/>
  <c r="H26" i="4"/>
  <c r="H25" i="4"/>
  <c r="H24" i="4"/>
  <c r="H17" i="4"/>
  <c r="H16" i="4"/>
  <c r="H15" i="4"/>
  <c r="H13" i="4"/>
  <c r="H12" i="4"/>
  <c r="H11" i="4"/>
  <c r="F7" i="4"/>
  <c r="H7" i="4" s="1"/>
  <c r="D7" i="4"/>
  <c r="C40" i="4"/>
  <c r="C38" i="4"/>
  <c r="C37" i="4"/>
  <c r="C36" i="4"/>
  <c r="C35" i="4"/>
  <c r="C33" i="4"/>
  <c r="C32" i="4"/>
  <c r="C31" i="4"/>
  <c r="C30" i="4"/>
  <c r="C29" i="4"/>
  <c r="C28" i="4"/>
  <c r="C26" i="4"/>
  <c r="C25" i="4"/>
  <c r="C24" i="4"/>
  <c r="C22" i="4"/>
  <c r="C21" i="4"/>
  <c r="C20" i="4"/>
  <c r="C19" i="4"/>
  <c r="C18" i="4"/>
  <c r="C17" i="4"/>
  <c r="C16" i="4"/>
  <c r="C15" i="4"/>
  <c r="C13" i="4"/>
  <c r="C12" i="4"/>
  <c r="C11" i="4"/>
  <c r="C10" i="4"/>
  <c r="C9" i="4"/>
  <c r="E6" i="3" l="1"/>
  <c r="E55" i="3"/>
  <c r="E41" i="3"/>
  <c r="E25" i="3"/>
  <c r="E46" i="3"/>
  <c r="E30" i="3"/>
  <c r="E17" i="3"/>
  <c r="E32" i="3"/>
  <c r="E53" i="3"/>
  <c r="E38" i="3"/>
  <c r="E20" i="3"/>
  <c r="E15" i="3"/>
  <c r="G55" i="3"/>
  <c r="G41" i="3"/>
  <c r="G32" i="3"/>
  <c r="G25" i="3"/>
  <c r="G17" i="3"/>
  <c r="G38" i="3"/>
  <c r="G20" i="3"/>
  <c r="G53" i="3"/>
  <c r="G46" i="3"/>
  <c r="G30" i="3"/>
  <c r="G15" i="3"/>
  <c r="G6" i="3"/>
  <c r="C41" i="3"/>
  <c r="C25" i="3"/>
  <c r="C17" i="3"/>
  <c r="C30" i="3"/>
  <c r="C15" i="3"/>
  <c r="C53" i="3"/>
  <c r="C46" i="3"/>
  <c r="C38" i="3"/>
  <c r="C20" i="3"/>
  <c r="C6" i="3"/>
  <c r="I5" i="3"/>
  <c r="H5" i="3"/>
  <c r="G13" i="4"/>
  <c r="G24" i="4"/>
  <c r="G29" i="4"/>
  <c r="G10" i="4"/>
  <c r="G19" i="4"/>
  <c r="I7" i="4"/>
  <c r="G12" i="4"/>
  <c r="G16" i="4"/>
  <c r="G21" i="4"/>
  <c r="G26" i="4"/>
  <c r="G9" i="4"/>
  <c r="G11" i="4"/>
  <c r="G15" i="4"/>
  <c r="G18" i="4"/>
  <c r="G20" i="4"/>
  <c r="G22" i="4"/>
  <c r="G25" i="4"/>
  <c r="G28" i="4"/>
  <c r="G31" i="4"/>
  <c r="G33" i="4"/>
  <c r="G36" i="4"/>
  <c r="G38" i="4"/>
  <c r="G40" i="4"/>
  <c r="G35" i="4"/>
  <c r="G37" i="4"/>
  <c r="G39" i="4"/>
  <c r="E10" i="4"/>
  <c r="E16" i="4"/>
  <c r="E21" i="4"/>
  <c r="E26" i="4"/>
  <c r="E29" i="4"/>
  <c r="E32" i="4"/>
  <c r="E35" i="4"/>
  <c r="E37" i="4"/>
  <c r="E39" i="4"/>
  <c r="E12" i="4"/>
  <c r="E13" i="4"/>
  <c r="E19" i="4"/>
  <c r="E24" i="4"/>
  <c r="E11" i="4"/>
  <c r="E15" i="4"/>
  <c r="E18" i="4"/>
  <c r="E20" i="4"/>
  <c r="E22" i="4"/>
  <c r="E25" i="4"/>
  <c r="E28" i="4"/>
  <c r="E31" i="4"/>
  <c r="E33" i="4"/>
  <c r="E36" i="4"/>
  <c r="E38" i="4"/>
  <c r="E40" i="4"/>
  <c r="E5" i="3" l="1"/>
  <c r="G5" i="3"/>
</calcChain>
</file>

<file path=xl/sharedStrings.xml><?xml version="1.0" encoding="utf-8"?>
<sst xmlns="http://schemas.openxmlformats.org/spreadsheetml/2006/main" count="176" uniqueCount="133">
  <si>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</si>
  <si>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</si>
  <si>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</si>
  <si>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</si>
  <si>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</si>
  <si>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</si>
  <si>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</si>
  <si>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</si>
  <si>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</si>
  <si>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</si>
  <si>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</si>
  <si>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</si>
  <si>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</si>
  <si>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</si>
  <si>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</si>
  <si>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</si>
  <si>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</si>
  <si>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</si>
  <si>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</si>
  <si>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</si>
  <si>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</si>
  <si>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</si>
  <si>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</si>
  <si>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</si>
  <si>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</si>
  <si>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</si>
  <si>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</si>
  <si>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</si>
  <si>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</si>
  <si>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</si>
  <si>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</si>
  <si>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</si>
  <si>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</si>
  <si>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</si>
  <si>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</si>
  <si>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</si>
  <si>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</si>
  <si>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</si>
  <si>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</si>
  <si>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</si>
  <si>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</si>
  <si>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</si>
  <si>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</si>
  <si>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</si>
  <si>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</si>
  <si>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</si>
  <si>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</si>
  <si>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</si>
  <si>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</si>
  <si>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</si>
  <si>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</si>
  <si>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</si>
  <si>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</si>
  <si>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</si>
  <si>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</si>
  <si>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</si>
  <si>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</si>
  <si>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</si>
  <si>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</si>
  <si>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</si>
  <si>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</si>
  <si>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</si>
  <si>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</si>
  <si>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</si>
  <si>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</si>
  <si>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</si>
  <si>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</si>
  <si>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</si>
  <si>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</si>
  <si>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</si>
  <si>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</si>
  <si>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</si>
  <si>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</si>
  <si>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</si>
  <si>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</si>
  <si>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</si>
  <si>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</si>
  <si>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</si>
  <si>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</si>
  <si>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</si>
  <si>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</si>
  <si>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</si>
  <si>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</si>
  <si>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</si>
  <si>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</si>
  <si>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</si>
  <si>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</si>
  <si>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</si>
  <si>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</si>
  <si>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</si>
  <si>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</si>
  <si>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</si>
  <si>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</si>
  <si>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</si>
  <si>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</si>
  <si>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</si>
  <si>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</si>
  <si>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</si>
  <si>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</si>
  <si>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</si>
  <si>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</si>
  <si>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</si>
  <si>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</si>
  <si>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</si>
  <si>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1. Доходы консолидированного бюджета Кемского муниципального района</t>
  </si>
  <si>
    <t>2. Расходы консолидированного бюджета Кемского муниципального района</t>
  </si>
  <si>
    <t>3. Источники финансирования дефицита консолидированного бюджета Кемского муниципального района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</si>
  <si>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</si>
  <si>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</si>
  <si>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</si>
  <si>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</si>
  <si>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</si>
  <si>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</si>
  <si>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</si>
  <si>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</si>
  <si>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</si>
  <si>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</si>
  <si>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</si>
  <si>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</si>
  <si>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</si>
  <si>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</si>
  <si>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</si>
  <si>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</si>
  <si>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ъ</t>
  </si>
  <si>
    <t>Функционирование высшего должностного лица субъекта Российской Федерации и муниципального образования</t>
  </si>
  <si>
    <t>Другие вопросы в области физической культуры и спорта</t>
  </si>
  <si>
    <t>Информация об исполнении консолидированного бюджета Кемского муниципального района за 1 квартал  2025 года</t>
  </si>
  <si>
    <t>Факт на 01.04.2024 (отчетный) год</t>
  </si>
  <si>
    <t>Факт на 01.04.2025 (текущий) год</t>
  </si>
  <si>
    <t>Факт на 01.04.2024 отчетный год</t>
  </si>
  <si>
    <t>План на 2025 год по состоянию на 01.04.2025 (текущий ) год</t>
  </si>
  <si>
    <t>План на 2025 год по состоянию на 01.04.2025 (текущий) год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</si>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</sst>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2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66" fontId="6" fillId="3" borderId="0" xfId="0" applyNumberFormat="1" applyFont="1" applyFill="1" applyAlignment="1">
      <alignment horizont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166" fontId="0" fillId="3" borderId="0" xfId="0" applyNumberForma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C8" sqref="C8"/>
    </sheetView>
  </sheetViews>
  <sheetFormatPr defaultRowHeight="12.75" x14ac:dyDescent="0.2"/>
  <cols>
    <col min="1" max="1" width="40.140625" customWidth="1"/>
    <col min="2" max="3" width="17.5703125" customWidth="1"/>
    <col min="4" max="4" width="17.5703125" style="14" customWidth="1"/>
    <col min="5" max="5" width="17.5703125" customWidth="1"/>
    <col min="6" max="6" width="17.5703125" style="14" customWidth="1"/>
    <col min="7" max="9" width="17.5703125" customWidth="1"/>
    <col min="10" max="10" width="13.28515625" customWidth="1"/>
    <col min="11" max="11" width="11.42578125" customWidth="1"/>
  </cols>
  <sheetData>
    <row r="1" spans="1:9" s="1" customFormat="1" ht="15" x14ac:dyDescent="0.25">
      <c r="A1" s="70" t="s">
        <v>126</v>
      </c>
      <c r="B1" s="71"/>
      <c r="C1" s="71"/>
      <c r="D1" s="71"/>
      <c r="E1" s="71"/>
      <c r="F1" s="71"/>
      <c r="G1" s="71"/>
      <c r="H1" s="71"/>
      <c r="I1" s="71"/>
    </row>
    <row r="2" spans="1:9" s="1" customFormat="1" x14ac:dyDescent="0.2">
      <c r="A2" s="1" t="s">
        <v>123</v>
      </c>
      <c r="D2" s="14"/>
      <c r="F2" s="14"/>
    </row>
    <row r="3" spans="1:9" ht="14.25" x14ac:dyDescent="0.2">
      <c r="A3" s="69" t="s">
        <v>104</v>
      </c>
      <c r="B3" s="69"/>
      <c r="C3" s="69"/>
      <c r="D3" s="69"/>
      <c r="E3" s="69"/>
      <c r="F3" s="69"/>
      <c r="G3" s="69"/>
      <c r="H3" s="69"/>
      <c r="I3" s="69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2" t="s">
        <v>127</v>
      </c>
      <c r="C5" s="4" t="s">
        <v>1</v>
      </c>
      <c r="D5" s="24" t="s">
        <v>131</v>
      </c>
      <c r="E5" s="4" t="s">
        <v>2</v>
      </c>
      <c r="F5" s="24" t="s">
        <v>128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39" t="s">
        <v>8</v>
      </c>
      <c r="E6" s="5" t="s">
        <v>9</v>
      </c>
      <c r="F6" s="39" t="s">
        <v>10</v>
      </c>
      <c r="G6" s="5" t="s">
        <v>11</v>
      </c>
      <c r="H6" s="5" t="s">
        <v>12</v>
      </c>
      <c r="I6" s="5" t="s">
        <v>13</v>
      </c>
    </row>
    <row r="7" spans="1:9" s="40" customFormat="1" ht="14.25" x14ac:dyDescent="0.2">
      <c r="A7" s="25" t="s">
        <v>40</v>
      </c>
      <c r="B7" s="26">
        <f>B8+B35</f>
        <v>205005.30000000002</v>
      </c>
      <c r="C7" s="26">
        <v>100</v>
      </c>
      <c r="D7" s="26">
        <f>D8+D35</f>
        <v>1031783</v>
      </c>
      <c r="E7" s="26">
        <v>100</v>
      </c>
      <c r="F7" s="26">
        <f>F8+F35</f>
        <v>299333.25000000006</v>
      </c>
      <c r="G7" s="26">
        <v>100</v>
      </c>
      <c r="H7" s="27">
        <f>F7/B7*100-100</f>
        <v>46.012444556311493</v>
      </c>
      <c r="I7" s="28">
        <f>F7/D7*100</f>
        <v>29.011260119618182</v>
      </c>
    </row>
    <row r="8" spans="1:9" ht="30" x14ac:dyDescent="0.25">
      <c r="A8" s="29" t="s">
        <v>14</v>
      </c>
      <c r="B8" s="62">
        <f>B9+B11+B13+B18+B22+B24+B29+B31+B32+B33+B34+B23</f>
        <v>119943.40000000001</v>
      </c>
      <c r="C8" s="44">
        <f>B8*100/B7</f>
        <v>58.507462977786425</v>
      </c>
      <c r="D8" s="68">
        <f>D9+D11+D13+D18+D22+D24+D29+D31+D32+D33+D34</f>
        <v>509466.39999999997</v>
      </c>
      <c r="E8" s="62">
        <f>D8*100/D7</f>
        <v>49.377281850931837</v>
      </c>
      <c r="F8" s="68">
        <f>F9+F11+F13+F18+F22+F24+F29+F31+F32+F33+F34</f>
        <v>214508.50000000003</v>
      </c>
      <c r="G8" s="44">
        <f>F8*100/F7</f>
        <v>71.662102355819144</v>
      </c>
      <c r="H8" s="22">
        <f>F8/B8*100-100</f>
        <v>78.841436877727347</v>
      </c>
      <c r="I8" s="21">
        <f>F8/D8*100</f>
        <v>42.104543106277482</v>
      </c>
    </row>
    <row r="9" spans="1:9" s="41" customFormat="1" ht="15" x14ac:dyDescent="0.25">
      <c r="A9" s="43" t="s">
        <v>15</v>
      </c>
      <c r="B9" s="62">
        <f>SUM(B10)</f>
        <v>60184</v>
      </c>
      <c r="C9" s="44">
        <f>B9*100/B7</f>
        <v>29.357289787142086</v>
      </c>
      <c r="D9" s="62">
        <f>SUM(D10)</f>
        <v>380520.8</v>
      </c>
      <c r="E9" s="62">
        <f>D9*100/D7</f>
        <v>36.87992533313691</v>
      </c>
      <c r="F9" s="62">
        <f>SUM(F10)</f>
        <v>101903.6</v>
      </c>
      <c r="G9" s="44">
        <f>F9*100/F7</f>
        <v>34.043528408554671</v>
      </c>
      <c r="H9" s="45">
        <f>F9/B9*100-100</f>
        <v>69.320085072444527</v>
      </c>
      <c r="I9" s="46">
        <f>F9/D9*100</f>
        <v>26.780034100632612</v>
      </c>
    </row>
    <row r="10" spans="1:9" s="41" customFormat="1" ht="15" x14ac:dyDescent="0.25">
      <c r="A10" s="43" t="s">
        <v>16</v>
      </c>
      <c r="B10" s="62">
        <v>60184</v>
      </c>
      <c r="C10" s="44">
        <f>B10*100/B7</f>
        <v>29.357289787142086</v>
      </c>
      <c r="D10" s="62">
        <v>380520.8</v>
      </c>
      <c r="E10" s="62">
        <f>D10*100/D7</f>
        <v>36.87992533313691</v>
      </c>
      <c r="F10" s="62">
        <v>101903.6</v>
      </c>
      <c r="G10" s="44">
        <f>F10*100/F7</f>
        <v>34.043528408554671</v>
      </c>
      <c r="H10" s="45">
        <f>F10/B10*100-100</f>
        <v>69.320085072444527</v>
      </c>
      <c r="I10" s="46">
        <f>F10/D10*100</f>
        <v>26.780034100632612</v>
      </c>
    </row>
    <row r="11" spans="1:9" s="41" customFormat="1" ht="60" x14ac:dyDescent="0.25">
      <c r="A11" s="43" t="s">
        <v>17</v>
      </c>
      <c r="B11" s="62">
        <f>SUM(B12)</f>
        <v>1883.7</v>
      </c>
      <c r="C11" s="44">
        <f>B11*100/B7</f>
        <v>0.91885429303535071</v>
      </c>
      <c r="D11" s="62">
        <f>D12</f>
        <v>8337.6</v>
      </c>
      <c r="E11" s="62">
        <f>D11*100/D7</f>
        <v>0.80807689213720324</v>
      </c>
      <c r="F11" s="62">
        <f>F12</f>
        <v>1958.1</v>
      </c>
      <c r="G11" s="44">
        <f>F11*100/F7</f>
        <v>0.65415385694706474</v>
      </c>
      <c r="H11" s="45">
        <f t="shared" ref="H11:H17" si="0">F11/B11*100-100</f>
        <v>3.9496735148909039</v>
      </c>
      <c r="I11" s="46">
        <f>F11/D11*100</f>
        <v>23.485175590097867</v>
      </c>
    </row>
    <row r="12" spans="1:9" s="41" customFormat="1" ht="30" x14ac:dyDescent="0.25">
      <c r="A12" s="43" t="s">
        <v>18</v>
      </c>
      <c r="B12" s="62">
        <v>1883.7</v>
      </c>
      <c r="C12" s="44">
        <f>B12*100/B7</f>
        <v>0.91885429303535071</v>
      </c>
      <c r="D12" s="62">
        <v>8337.6</v>
      </c>
      <c r="E12" s="62">
        <f>D12*100/D7</f>
        <v>0.80807689213720324</v>
      </c>
      <c r="F12" s="62">
        <v>1958.1</v>
      </c>
      <c r="G12" s="44">
        <f>F12*100/F7</f>
        <v>0.65415385694706474</v>
      </c>
      <c r="H12" s="45">
        <f t="shared" si="0"/>
        <v>3.9496735148909039</v>
      </c>
      <c r="I12" s="46">
        <f t="shared" ref="I12" si="1">F12/D12*100</f>
        <v>23.485175590097867</v>
      </c>
    </row>
    <row r="13" spans="1:9" s="41" customFormat="1" ht="15" x14ac:dyDescent="0.25">
      <c r="A13" s="43" t="s">
        <v>20</v>
      </c>
      <c r="B13" s="62">
        <f>B15+B16+B17+B14</f>
        <v>49910.8</v>
      </c>
      <c r="C13" s="44">
        <f>B13*100/B7</f>
        <v>24.346102271502247</v>
      </c>
      <c r="D13" s="62">
        <f>D14+D15+D16+D17</f>
        <v>77006</v>
      </c>
      <c r="E13" s="62">
        <f>D13*100/D7</f>
        <v>7.4633910424963386</v>
      </c>
      <c r="F13" s="62">
        <f>F14+F15+F16+F17</f>
        <v>98712.7</v>
      </c>
      <c r="G13" s="44">
        <f>F13*100/F7</f>
        <v>32.977525884611879</v>
      </c>
      <c r="H13" s="45">
        <f t="shared" si="0"/>
        <v>97.778236373690646</v>
      </c>
      <c r="I13" s="46">
        <f t="shared" ref="I13:I34" si="2">F13/D13*100</f>
        <v>128.18832298781913</v>
      </c>
    </row>
    <row r="14" spans="1:9" s="41" customFormat="1" ht="15" x14ac:dyDescent="0.25">
      <c r="A14" s="43" t="s">
        <v>107</v>
      </c>
      <c r="B14" s="62">
        <v>107.8</v>
      </c>
      <c r="C14" s="44"/>
      <c r="D14" s="62">
        <v>1485</v>
      </c>
      <c r="E14" s="62">
        <f>D14*100/D8</f>
        <v>0.2914814401891862</v>
      </c>
      <c r="F14" s="62">
        <v>-18.600000000000001</v>
      </c>
      <c r="G14" s="44">
        <f>F14*100/F8</f>
        <v>-8.6709850658598601E-3</v>
      </c>
      <c r="H14" s="45"/>
      <c r="I14" s="46">
        <f t="shared" si="2"/>
        <v>-1.2525252525252526</v>
      </c>
    </row>
    <row r="15" spans="1:9" s="41" customFormat="1" ht="15" x14ac:dyDescent="0.25">
      <c r="A15" s="43" t="s">
        <v>85</v>
      </c>
      <c r="B15" s="62">
        <v>0</v>
      </c>
      <c r="C15" s="44">
        <f>B15*100/B7</f>
        <v>0</v>
      </c>
      <c r="D15" s="62">
        <v>0</v>
      </c>
      <c r="E15" s="62">
        <f>D15*100/D7</f>
        <v>0</v>
      </c>
      <c r="F15" s="62">
        <v>3.6</v>
      </c>
      <c r="G15" s="44">
        <f>F15*100/F7</f>
        <v>1.2026729406105067E-3</v>
      </c>
      <c r="H15" s="45" t="e">
        <f t="shared" si="0"/>
        <v>#DIV/0!</v>
      </c>
      <c r="I15" s="46"/>
    </row>
    <row r="16" spans="1:9" s="41" customFormat="1" ht="15" x14ac:dyDescent="0.25">
      <c r="A16" s="43" t="s">
        <v>21</v>
      </c>
      <c r="B16" s="62">
        <v>49110.1</v>
      </c>
      <c r="C16" s="44">
        <f>B16*100/B7</f>
        <v>23.9555270034482</v>
      </c>
      <c r="D16" s="62">
        <v>74371</v>
      </c>
      <c r="E16" s="62">
        <f>D16*100/D7</f>
        <v>7.2080078853789988</v>
      </c>
      <c r="F16" s="62">
        <v>98045.7</v>
      </c>
      <c r="G16" s="44">
        <f>F16*100/F7</f>
        <v>32.754697314782099</v>
      </c>
      <c r="H16" s="45">
        <f t="shared" si="0"/>
        <v>99.644675942423248</v>
      </c>
      <c r="I16" s="46">
        <f t="shared" si="2"/>
        <v>131.8332414516411</v>
      </c>
    </row>
    <row r="17" spans="1:9" s="41" customFormat="1" ht="15" x14ac:dyDescent="0.25">
      <c r="A17" s="43" t="s">
        <v>86</v>
      </c>
      <c r="B17" s="62">
        <v>692.9</v>
      </c>
      <c r="C17" s="44">
        <f>B17*100/B7</f>
        <v>0.33799126168933191</v>
      </c>
      <c r="D17" s="62">
        <v>1150</v>
      </c>
      <c r="E17" s="62">
        <v>0</v>
      </c>
      <c r="F17" s="62">
        <v>682</v>
      </c>
      <c r="G17" s="44">
        <v>0</v>
      </c>
      <c r="H17" s="45">
        <f t="shared" si="0"/>
        <v>-1.5730985712224026</v>
      </c>
      <c r="I17" s="46">
        <f t="shared" si="2"/>
        <v>59.304347826086953</v>
      </c>
    </row>
    <row r="18" spans="1:9" s="41" customFormat="1" ht="14.25" customHeight="1" x14ac:dyDescent="0.25">
      <c r="A18" s="43" t="s">
        <v>23</v>
      </c>
      <c r="B18" s="62">
        <f>B19+B20+B21</f>
        <v>874.7</v>
      </c>
      <c r="C18" s="44">
        <f>B18*100/B7</f>
        <v>0.42667189579976711</v>
      </c>
      <c r="D18" s="62">
        <f>D19+D20+D21</f>
        <v>9193</v>
      </c>
      <c r="E18" s="62">
        <f>D18*100/D7</f>
        <v>0.89098192158622502</v>
      </c>
      <c r="F18" s="62">
        <f>F19+F20+F21</f>
        <v>2324.1999999999998</v>
      </c>
      <c r="G18" s="44">
        <f>F18*100/F7</f>
        <v>0.77645901349081647</v>
      </c>
      <c r="H18" s="45">
        <f>F18/B18*100-100</f>
        <v>165.71395907168164</v>
      </c>
      <c r="I18" s="46">
        <f t="shared" si="2"/>
        <v>25.28227999564886</v>
      </c>
    </row>
    <row r="19" spans="1:9" s="41" customFormat="1" ht="15" x14ac:dyDescent="0.25">
      <c r="A19" s="43" t="s">
        <v>87</v>
      </c>
      <c r="B19" s="62">
        <v>115.5</v>
      </c>
      <c r="C19" s="44">
        <f>B19*100/B7</f>
        <v>5.6340006819335889E-2</v>
      </c>
      <c r="D19" s="62">
        <v>5498</v>
      </c>
      <c r="E19" s="62">
        <f>D19*100/D7</f>
        <v>0.53286398399663493</v>
      </c>
      <c r="F19" s="62">
        <v>140.5</v>
      </c>
      <c r="G19" s="44">
        <f>F19*100/F7</f>
        <v>4.6937652265493381E-2</v>
      </c>
      <c r="H19" s="45">
        <f t="shared" ref="H19:H23" si="3">F19/B19*100-100</f>
        <v>21.645021645021643</v>
      </c>
      <c r="I19" s="46">
        <f t="shared" si="2"/>
        <v>2.5554747180793016</v>
      </c>
    </row>
    <row r="20" spans="1:9" s="41" customFormat="1" ht="15" x14ac:dyDescent="0.25">
      <c r="A20" s="43" t="s">
        <v>88</v>
      </c>
      <c r="B20" s="62">
        <v>733</v>
      </c>
      <c r="C20" s="44">
        <f>B20*100/B7</f>
        <v>0.35755173158937836</v>
      </c>
      <c r="D20" s="62">
        <v>3015</v>
      </c>
      <c r="E20" s="62">
        <f>D20*100/D7</f>
        <v>0.29221260672059918</v>
      </c>
      <c r="F20" s="62">
        <v>2162.1</v>
      </c>
      <c r="G20" s="44">
        <f>F20*100/F7</f>
        <v>0.72230532358166011</v>
      </c>
      <c r="H20" s="45">
        <f t="shared" si="3"/>
        <v>194.96589358799451</v>
      </c>
      <c r="I20" s="46">
        <f t="shared" si="2"/>
        <v>71.71144278606964</v>
      </c>
    </row>
    <row r="21" spans="1:9" s="41" customFormat="1" ht="15" x14ac:dyDescent="0.25">
      <c r="A21" s="43" t="s">
        <v>89</v>
      </c>
      <c r="B21" s="62">
        <v>26.2</v>
      </c>
      <c r="C21" s="44">
        <f>B21*100/B7</f>
        <v>1.2780157391052815E-2</v>
      </c>
      <c r="D21" s="62">
        <v>680</v>
      </c>
      <c r="E21" s="62">
        <f>D21*100/D7</f>
        <v>6.5905330868990863E-2</v>
      </c>
      <c r="F21" s="62">
        <v>21.6</v>
      </c>
      <c r="G21" s="44">
        <f>F21*100/F7</f>
        <v>7.2160376436630393E-3</v>
      </c>
      <c r="H21" s="45">
        <f t="shared" si="3"/>
        <v>-17.55725190839695</v>
      </c>
      <c r="I21" s="46">
        <f t="shared" si="2"/>
        <v>3.1764705882352944</v>
      </c>
    </row>
    <row r="22" spans="1:9" s="41" customFormat="1" ht="15" x14ac:dyDescent="0.25">
      <c r="A22" s="43" t="s">
        <v>24</v>
      </c>
      <c r="B22" s="62">
        <v>807.6</v>
      </c>
      <c r="C22" s="44">
        <f>B22*100/B7</f>
        <v>0.39394103469520053</v>
      </c>
      <c r="D22" s="62">
        <v>3600</v>
      </c>
      <c r="E22" s="62">
        <f>D22*100/D7</f>
        <v>0.34891057518877516</v>
      </c>
      <c r="F22" s="62">
        <v>2090.6999999999998</v>
      </c>
      <c r="G22" s="44">
        <f>F22*100/F7</f>
        <v>0.69845231025955157</v>
      </c>
      <c r="H22" s="45">
        <f t="shared" si="3"/>
        <v>158.8781575037147</v>
      </c>
      <c r="I22" s="46">
        <f t="shared" si="2"/>
        <v>58.074999999999996</v>
      </c>
    </row>
    <row r="23" spans="1:9" s="41" customFormat="1" ht="30" x14ac:dyDescent="0.25">
      <c r="A23" s="43" t="s">
        <v>110</v>
      </c>
      <c r="B23" s="62">
        <v>0.2</v>
      </c>
      <c r="C23" s="44"/>
      <c r="D23" s="62">
        <v>0</v>
      </c>
      <c r="E23" s="62"/>
      <c r="F23" s="62">
        <v>0.2</v>
      </c>
      <c r="G23" s="44"/>
      <c r="H23" s="45">
        <f t="shared" si="3"/>
        <v>0</v>
      </c>
      <c r="I23" s="46" t="e">
        <f t="shared" si="2"/>
        <v>#DIV/0!</v>
      </c>
    </row>
    <row r="24" spans="1:9" s="41" customFormat="1" ht="60" x14ac:dyDescent="0.25">
      <c r="A24" s="43" t="s">
        <v>90</v>
      </c>
      <c r="B24" s="62">
        <f>SUM(B25:B28)</f>
        <v>2321.5</v>
      </c>
      <c r="C24" s="44">
        <f>B24*100/B7</f>
        <v>1.1324097474553096</v>
      </c>
      <c r="D24" s="62">
        <f>D25+D26+D27+D28</f>
        <v>13326.5</v>
      </c>
      <c r="E24" s="62">
        <f>D24*100/D7</f>
        <v>1.2915991056258922</v>
      </c>
      <c r="F24" s="62">
        <f>SUM(F25:F28)</f>
        <v>2843.3</v>
      </c>
      <c r="G24" s="44">
        <f>F24*100/F7</f>
        <v>0.94987777001051488</v>
      </c>
      <c r="H24" s="45">
        <f>F24/B24*100-100</f>
        <v>22.47684686625027</v>
      </c>
      <c r="I24" s="46">
        <f t="shared" si="2"/>
        <v>21.335684538325893</v>
      </c>
    </row>
    <row r="25" spans="1:9" s="41" customFormat="1" ht="15" x14ac:dyDescent="0.25">
      <c r="A25" s="43" t="s">
        <v>91</v>
      </c>
      <c r="B25" s="62">
        <v>638.70000000000005</v>
      </c>
      <c r="C25" s="44">
        <f>B25*100/B7</f>
        <v>0.31155292082692498</v>
      </c>
      <c r="D25" s="62">
        <v>3557</v>
      </c>
      <c r="E25" s="62">
        <f>D25*100/D7</f>
        <v>0.34474303220735369</v>
      </c>
      <c r="F25" s="62">
        <v>663</v>
      </c>
      <c r="G25" s="44">
        <f>F25*100/F7</f>
        <v>0.22149226656243498</v>
      </c>
      <c r="H25" s="45">
        <f>F25/B25*100-100</f>
        <v>3.8046031000469611</v>
      </c>
      <c r="I25" s="46">
        <f t="shared" si="2"/>
        <v>18.639302783244307</v>
      </c>
    </row>
    <row r="26" spans="1:9" s="41" customFormat="1" ht="15" x14ac:dyDescent="0.25">
      <c r="A26" s="43" t="s">
        <v>92</v>
      </c>
      <c r="B26" s="62">
        <v>798</v>
      </c>
      <c r="C26" s="44">
        <f>B26*100/B7</f>
        <v>0.38925822893359341</v>
      </c>
      <c r="D26" s="62">
        <v>3198</v>
      </c>
      <c r="E26" s="62">
        <f>D26*100/D7</f>
        <v>0.30994889429269529</v>
      </c>
      <c r="F26" s="62">
        <v>512.29999999999995</v>
      </c>
      <c r="G26" s="44">
        <f>F26*100/F7</f>
        <v>0.1711470409652118</v>
      </c>
      <c r="H26" s="45">
        <f>F26/B26*100-100</f>
        <v>-35.802005012531339</v>
      </c>
      <c r="I26" s="46">
        <f t="shared" si="2"/>
        <v>16.019387116948092</v>
      </c>
    </row>
    <row r="27" spans="1:9" s="41" customFormat="1" ht="30" x14ac:dyDescent="0.25">
      <c r="A27" s="43" t="s">
        <v>93</v>
      </c>
      <c r="B27" s="62">
        <v>0</v>
      </c>
      <c r="C27" s="44">
        <v>0</v>
      </c>
      <c r="D27" s="62">
        <v>0</v>
      </c>
      <c r="E27" s="62">
        <v>0</v>
      </c>
      <c r="F27" s="62">
        <v>0</v>
      </c>
      <c r="G27" s="44">
        <v>0</v>
      </c>
      <c r="H27" s="44" t="s">
        <v>108</v>
      </c>
      <c r="I27" s="46" t="e">
        <f t="shared" si="2"/>
        <v>#DIV/0!</v>
      </c>
    </row>
    <row r="28" spans="1:9" s="41" customFormat="1" ht="30" x14ac:dyDescent="0.25">
      <c r="A28" s="43" t="s">
        <v>94</v>
      </c>
      <c r="B28" s="62">
        <v>884.8</v>
      </c>
      <c r="C28" s="44">
        <f>B28*100/B7</f>
        <v>0.43159859769479125</v>
      </c>
      <c r="D28" s="62">
        <v>6571.5</v>
      </c>
      <c r="E28" s="62">
        <f>D28*100/D7</f>
        <v>0.63690717912584327</v>
      </c>
      <c r="F28" s="62">
        <v>1668</v>
      </c>
      <c r="G28" s="44">
        <f>F28*100/F7</f>
        <v>0.55723846248286801</v>
      </c>
      <c r="H28" s="45">
        <f t="shared" ref="H28:H32" si="4">F28/B28*100-100</f>
        <v>88.517179023508163</v>
      </c>
      <c r="I28" s="46">
        <f t="shared" si="2"/>
        <v>25.382332800730428</v>
      </c>
    </row>
    <row r="29" spans="1:9" s="41" customFormat="1" ht="30" x14ac:dyDescent="0.25">
      <c r="A29" s="43" t="s">
        <v>25</v>
      </c>
      <c r="B29" s="62">
        <f>SUM(B30)</f>
        <v>543.6</v>
      </c>
      <c r="C29" s="44">
        <f>B29*100/B7</f>
        <v>0.26516387625100424</v>
      </c>
      <c r="D29" s="62">
        <f>SUM(D30)</f>
        <v>697.2</v>
      </c>
      <c r="E29" s="62">
        <f>D29*100/D7</f>
        <v>6.7572348061559456E-2</v>
      </c>
      <c r="F29" s="62">
        <f>SUM(F30)</f>
        <v>565</v>
      </c>
      <c r="G29" s="44">
        <f>F29*100/F7</f>
        <v>0.18875283651248229</v>
      </c>
      <c r="H29" s="45">
        <f t="shared" si="4"/>
        <v>3.9367181751287745</v>
      </c>
      <c r="I29" s="46">
        <f t="shared" si="2"/>
        <v>81.038439472174403</v>
      </c>
    </row>
    <row r="30" spans="1:9" s="41" customFormat="1" ht="30" x14ac:dyDescent="0.25">
      <c r="A30" s="43" t="s">
        <v>26</v>
      </c>
      <c r="B30" s="62">
        <v>543.6</v>
      </c>
      <c r="C30" s="44">
        <f>B30*100/B8</f>
        <v>0.45321376582621464</v>
      </c>
      <c r="D30" s="62">
        <v>697.2</v>
      </c>
      <c r="E30" s="62">
        <v>0</v>
      </c>
      <c r="F30" s="62">
        <v>565</v>
      </c>
      <c r="G30" s="44">
        <v>0</v>
      </c>
      <c r="H30" s="45">
        <f t="shared" si="4"/>
        <v>3.9367181751287745</v>
      </c>
      <c r="I30" s="46">
        <f t="shared" si="2"/>
        <v>81.038439472174403</v>
      </c>
    </row>
    <row r="31" spans="1:9" s="41" customFormat="1" ht="48" customHeight="1" x14ac:dyDescent="0.25">
      <c r="A31" s="43" t="s">
        <v>27</v>
      </c>
      <c r="B31" s="62">
        <v>1939.1</v>
      </c>
      <c r="C31" s="44">
        <f>B31*100/B9</f>
        <v>3.221952678452745</v>
      </c>
      <c r="D31" s="62">
        <v>13807.8</v>
      </c>
      <c r="E31" s="62">
        <f>D31*100/D7</f>
        <v>1.3382465111365471</v>
      </c>
      <c r="F31" s="62">
        <v>3686.1</v>
      </c>
      <c r="G31" s="44">
        <f>F31*100/F7</f>
        <v>1.2314368684401078</v>
      </c>
      <c r="H31" s="45">
        <f t="shared" si="4"/>
        <v>90.093342272188124</v>
      </c>
      <c r="I31" s="46">
        <f t="shared" si="2"/>
        <v>26.695780645721985</v>
      </c>
    </row>
    <row r="32" spans="1:9" s="41" customFormat="1" ht="45" x14ac:dyDescent="0.25">
      <c r="A32" s="43" t="s">
        <v>28</v>
      </c>
      <c r="B32" s="62">
        <v>1028.7</v>
      </c>
      <c r="C32" s="44">
        <f>B32*100/B10</f>
        <v>1.7092582746244849</v>
      </c>
      <c r="D32" s="62">
        <v>2278</v>
      </c>
      <c r="E32" s="62">
        <f>D32*100/D7</f>
        <v>0.22078285841111939</v>
      </c>
      <c r="F32" s="62">
        <v>138.19999999999999</v>
      </c>
      <c r="G32" s="44">
        <v>1507.8</v>
      </c>
      <c r="H32" s="45">
        <f t="shared" si="4"/>
        <v>-86.565568192864788</v>
      </c>
      <c r="I32" s="46">
        <f t="shared" si="2"/>
        <v>6.0667251975417029</v>
      </c>
    </row>
    <row r="33" spans="1:9" s="41" customFormat="1" ht="30" x14ac:dyDescent="0.25">
      <c r="A33" s="43" t="s">
        <v>29</v>
      </c>
      <c r="B33" s="62">
        <v>372.5</v>
      </c>
      <c r="C33" s="44">
        <f>B33*100/B7</f>
        <v>0.18170261939569365</v>
      </c>
      <c r="D33" s="62">
        <v>699.5</v>
      </c>
      <c r="E33" s="62">
        <f>D33*100/D7</f>
        <v>6.7795263151263399E-2</v>
      </c>
      <c r="F33" s="62">
        <v>283.3</v>
      </c>
      <c r="G33" s="44">
        <f>F33*100/F7</f>
        <v>9.4643678909710149E-2</v>
      </c>
      <c r="H33" s="44" t="s">
        <v>109</v>
      </c>
      <c r="I33" s="46">
        <f t="shared" si="2"/>
        <v>40.500357398141531</v>
      </c>
    </row>
    <row r="34" spans="1:9" s="41" customFormat="1" ht="15" x14ac:dyDescent="0.25">
      <c r="A34" s="43" t="s">
        <v>30</v>
      </c>
      <c r="B34" s="62">
        <v>77</v>
      </c>
      <c r="C34" s="44">
        <v>0</v>
      </c>
      <c r="D34" s="62">
        <v>0</v>
      </c>
      <c r="E34" s="62">
        <v>0</v>
      </c>
      <c r="F34" s="62">
        <v>3.3</v>
      </c>
      <c r="G34" s="44" t="s">
        <v>19</v>
      </c>
      <c r="H34" s="44"/>
      <c r="I34" s="46" t="e">
        <f t="shared" si="2"/>
        <v>#DIV/0!</v>
      </c>
    </row>
    <row r="35" spans="1:9" s="41" customFormat="1" ht="18" customHeight="1" x14ac:dyDescent="0.25">
      <c r="A35" s="47" t="s">
        <v>31</v>
      </c>
      <c r="B35" s="62">
        <f>B36+B44+B42</f>
        <v>85061.900000000009</v>
      </c>
      <c r="C35" s="44">
        <f>B35*100/B7</f>
        <v>41.492537022213568</v>
      </c>
      <c r="D35" s="62">
        <f>D36+D43+D44</f>
        <v>522316.60000000003</v>
      </c>
      <c r="E35" s="62">
        <f>D35*100/D7</f>
        <v>50.622718149068163</v>
      </c>
      <c r="F35" s="62">
        <f>F36+F43+F44</f>
        <v>84824.750000000015</v>
      </c>
      <c r="G35" s="44">
        <f>F35*100/F7</f>
        <v>28.33789764418086</v>
      </c>
      <c r="H35" s="45">
        <f t="shared" ref="H35:H40" si="5">F35/B35*100-100</f>
        <v>-0.27879697020640037</v>
      </c>
      <c r="I35" s="46">
        <f t="shared" ref="I35:I40" si="6">F35/D35*100</f>
        <v>16.240102267475322</v>
      </c>
    </row>
    <row r="36" spans="1:9" s="41" customFormat="1" ht="60" x14ac:dyDescent="0.25">
      <c r="A36" s="43" t="s">
        <v>32</v>
      </c>
      <c r="B36" s="62">
        <f>SUM(B37:B40)</f>
        <v>85146.900000000009</v>
      </c>
      <c r="C36" s="44">
        <f>B36*100/B7</f>
        <v>41.533999364894463</v>
      </c>
      <c r="D36" s="62">
        <f>SUM(D37:D40)</f>
        <v>522316.60000000003</v>
      </c>
      <c r="E36" s="62">
        <f>D36*100/D7</f>
        <v>50.622718149068163</v>
      </c>
      <c r="F36" s="62">
        <f>SUM(F37:F40)</f>
        <v>84824.800000000017</v>
      </c>
      <c r="G36" s="44">
        <f>F36*100/F7</f>
        <v>28.337914347971701</v>
      </c>
      <c r="H36" s="45">
        <f t="shared" si="5"/>
        <v>-0.3782874068227926</v>
      </c>
      <c r="I36" s="46">
        <f t="shared" si="6"/>
        <v>16.240111840213387</v>
      </c>
    </row>
    <row r="37" spans="1:9" s="41" customFormat="1" ht="33" customHeight="1" x14ac:dyDescent="0.25">
      <c r="A37" s="43" t="s">
        <v>33</v>
      </c>
      <c r="B37" s="62">
        <v>1133.5999999999999</v>
      </c>
      <c r="C37" s="44">
        <f>B37*100/B7</f>
        <v>0.55296131368310952</v>
      </c>
      <c r="D37" s="62">
        <v>3159</v>
      </c>
      <c r="E37" s="62">
        <f>D37*100/D7</f>
        <v>0.30616902972815019</v>
      </c>
      <c r="F37" s="62">
        <v>789.9</v>
      </c>
      <c r="G37" s="44">
        <f>F37*100/F7</f>
        <v>0.26388648771895534</v>
      </c>
      <c r="H37" s="45">
        <f t="shared" si="5"/>
        <v>-30.319336626676076</v>
      </c>
      <c r="I37" s="46">
        <f t="shared" si="6"/>
        <v>25.004748338081672</v>
      </c>
    </row>
    <row r="38" spans="1:9" s="41" customFormat="1" ht="45" x14ac:dyDescent="0.25">
      <c r="A38" s="43" t="s">
        <v>34</v>
      </c>
      <c r="B38" s="62">
        <v>8308.4</v>
      </c>
      <c r="C38" s="44">
        <f>B38*100/B7</f>
        <v>4.0527732697642449</v>
      </c>
      <c r="D38" s="62">
        <v>140013.5</v>
      </c>
      <c r="E38" s="62">
        <f>D38*100/D7</f>
        <v>13.570053005331548</v>
      </c>
      <c r="F38" s="62">
        <v>6739.7</v>
      </c>
      <c r="G38" s="44">
        <f>F38*100/F7</f>
        <v>2.2515707827312865</v>
      </c>
      <c r="H38" s="46">
        <f t="shared" si="5"/>
        <v>-18.880891627750231</v>
      </c>
      <c r="I38" s="46">
        <f t="shared" si="6"/>
        <v>4.8136072592999959</v>
      </c>
    </row>
    <row r="39" spans="1:9" s="41" customFormat="1" ht="45" x14ac:dyDescent="0.25">
      <c r="A39" s="43" t="s">
        <v>35</v>
      </c>
      <c r="B39" s="62">
        <v>72764.600000000006</v>
      </c>
      <c r="C39" s="44">
        <v>7</v>
      </c>
      <c r="D39" s="62">
        <v>349665.2</v>
      </c>
      <c r="E39" s="62">
        <f>D39*100/D7</f>
        <v>33.88941279319392</v>
      </c>
      <c r="F39" s="62">
        <v>72130.600000000006</v>
      </c>
      <c r="G39" s="44">
        <f>F39*100/F7</f>
        <v>24.097089113888948</v>
      </c>
      <c r="H39" s="46">
        <f t="shared" si="5"/>
        <v>-0.87130280383593117</v>
      </c>
      <c r="I39" s="46">
        <f t="shared" si="6"/>
        <v>20.628475467389951</v>
      </c>
    </row>
    <row r="40" spans="1:9" s="41" customFormat="1" ht="15" x14ac:dyDescent="0.25">
      <c r="A40" s="43" t="s">
        <v>36</v>
      </c>
      <c r="B40" s="62">
        <v>2940.3</v>
      </c>
      <c r="C40" s="44">
        <f>B40*100/B7</f>
        <v>1.4342556021722364</v>
      </c>
      <c r="D40" s="62">
        <v>29478.9</v>
      </c>
      <c r="E40" s="62">
        <f>D40*100/D7</f>
        <v>2.8570833208145512</v>
      </c>
      <c r="F40" s="62">
        <v>5164.6000000000004</v>
      </c>
      <c r="G40" s="44">
        <f>F40*100/F7</f>
        <v>1.7253679636325063</v>
      </c>
      <c r="H40" s="46">
        <f t="shared" si="5"/>
        <v>75.64874332551102</v>
      </c>
      <c r="I40" s="46">
        <f t="shared" si="6"/>
        <v>17.519649647714129</v>
      </c>
    </row>
    <row r="41" spans="1:9" s="41" customFormat="1" ht="45" x14ac:dyDescent="0.25">
      <c r="A41" s="43" t="s">
        <v>95</v>
      </c>
      <c r="B41" s="62">
        <v>0</v>
      </c>
      <c r="C41" s="44">
        <v>0</v>
      </c>
      <c r="D41" s="62">
        <v>0</v>
      </c>
      <c r="E41" s="62">
        <v>0</v>
      </c>
      <c r="F41" s="62">
        <v>0</v>
      </c>
      <c r="G41" s="44">
        <v>0</v>
      </c>
      <c r="H41" s="46"/>
      <c r="I41" s="46"/>
    </row>
    <row r="42" spans="1:9" s="41" customFormat="1" ht="30" x14ac:dyDescent="0.25">
      <c r="A42" s="43" t="s">
        <v>37</v>
      </c>
      <c r="B42" s="62">
        <v>0</v>
      </c>
      <c r="C42" s="44">
        <v>0</v>
      </c>
      <c r="D42" s="62">
        <v>0</v>
      </c>
      <c r="E42" s="62">
        <v>0</v>
      </c>
      <c r="F42" s="62">
        <v>0</v>
      </c>
      <c r="G42" s="44">
        <v>0</v>
      </c>
      <c r="H42" s="46"/>
      <c r="I42" s="46"/>
    </row>
    <row r="43" spans="1:9" s="41" customFormat="1" ht="60" x14ac:dyDescent="0.25">
      <c r="A43" s="43" t="s">
        <v>38</v>
      </c>
      <c r="B43" s="62">
        <v>0</v>
      </c>
      <c r="C43" s="44">
        <v>0</v>
      </c>
      <c r="D43" s="62">
        <v>0</v>
      </c>
      <c r="E43" s="62">
        <v>0</v>
      </c>
      <c r="F43" s="62">
        <v>0</v>
      </c>
      <c r="G43" s="44">
        <v>0</v>
      </c>
      <c r="H43" s="46" t="s">
        <v>111</v>
      </c>
      <c r="I43" s="46" t="e">
        <f t="shared" ref="I43" si="7">F43/D43*100</f>
        <v>#DIV/0!</v>
      </c>
    </row>
    <row r="44" spans="1:9" s="41" customFormat="1" ht="30" x14ac:dyDescent="0.25">
      <c r="A44" s="43" t="s">
        <v>39</v>
      </c>
      <c r="B44" s="62">
        <v>-85</v>
      </c>
      <c r="C44" s="44" t="s">
        <v>19</v>
      </c>
      <c r="D44" s="62">
        <v>0</v>
      </c>
      <c r="E44" s="62" t="s">
        <v>19</v>
      </c>
      <c r="F44" s="62">
        <v>-0.05</v>
      </c>
      <c r="G44" s="44" t="s">
        <v>111</v>
      </c>
      <c r="H44" s="46">
        <f t="shared" ref="H44" si="8">F44/B44*100-100</f>
        <v>-99.941176470588232</v>
      </c>
      <c r="I44" s="46" t="e">
        <f t="shared" ref="I44" si="9">F44/D44*100</f>
        <v>#DIV/0!</v>
      </c>
    </row>
    <row r="45" spans="1:9" s="14" customFormat="1" x14ac:dyDescent="0.2"/>
    <row r="46" spans="1:9" s="14" customFormat="1" x14ac:dyDescent="0.2"/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selection activeCell="E9" sqref="E9"/>
    </sheetView>
  </sheetViews>
  <sheetFormatPr defaultRowHeight="12.75" x14ac:dyDescent="0.2"/>
  <cols>
    <col min="1" max="1" width="38.42578125" style="20" customWidth="1"/>
    <col min="2" max="2" width="14.5703125" style="51" customWidth="1"/>
    <col min="3" max="3" width="12.140625" style="14" customWidth="1"/>
    <col min="4" max="4" width="17.28515625" style="14" customWidth="1"/>
    <col min="5" max="5" width="13.7109375" style="41" customWidth="1"/>
    <col min="6" max="6" width="16.5703125" style="14" customWidth="1"/>
    <col min="7" max="7" width="13.42578125" style="14" customWidth="1"/>
    <col min="8" max="8" width="14.7109375" style="14" customWidth="1"/>
    <col min="9" max="9" width="14" style="14" customWidth="1"/>
    <col min="10" max="16384" width="9.140625" style="14"/>
  </cols>
  <sheetData>
    <row r="1" spans="1:9" s="41" customFormat="1" ht="14.25" x14ac:dyDescent="0.2">
      <c r="A1" s="72" t="s">
        <v>105</v>
      </c>
      <c r="B1" s="72"/>
      <c r="C1" s="72"/>
      <c r="D1" s="72"/>
      <c r="E1" s="72"/>
      <c r="F1" s="72"/>
      <c r="G1" s="72"/>
      <c r="H1" s="72"/>
      <c r="I1" s="72"/>
    </row>
    <row r="2" spans="1:9" s="41" customFormat="1" ht="27" customHeight="1" x14ac:dyDescent="0.25">
      <c r="A2" s="52"/>
      <c r="B2" s="48"/>
      <c r="C2" s="53"/>
      <c r="D2" s="15"/>
      <c r="E2" s="53"/>
      <c r="F2" s="15"/>
      <c r="G2" s="53"/>
      <c r="H2" s="53"/>
      <c r="I2" s="54" t="s">
        <v>96</v>
      </c>
    </row>
    <row r="3" spans="1:9" s="41" customFormat="1" ht="68.25" customHeight="1" x14ac:dyDescent="0.2">
      <c r="A3" s="55" t="s">
        <v>0</v>
      </c>
      <c r="B3" s="49" t="s">
        <v>129</v>
      </c>
      <c r="C3" s="55" t="s">
        <v>97</v>
      </c>
      <c r="D3" s="16" t="s">
        <v>130</v>
      </c>
      <c r="E3" s="55" t="s">
        <v>98</v>
      </c>
      <c r="F3" s="16" t="s">
        <v>128</v>
      </c>
      <c r="G3" s="55" t="s">
        <v>98</v>
      </c>
      <c r="H3" s="55" t="s">
        <v>3</v>
      </c>
      <c r="I3" s="55" t="s">
        <v>99</v>
      </c>
    </row>
    <row r="4" spans="1:9" s="41" customFormat="1" ht="15.75" thickBot="1" x14ac:dyDescent="0.3">
      <c r="A4" s="56">
        <v>1</v>
      </c>
      <c r="B4" s="50">
        <v>2</v>
      </c>
      <c r="C4" s="57">
        <v>3</v>
      </c>
      <c r="D4" s="30">
        <v>4</v>
      </c>
      <c r="E4" s="57">
        <v>5</v>
      </c>
      <c r="F4" s="30">
        <v>6</v>
      </c>
      <c r="G4" s="57">
        <v>7</v>
      </c>
      <c r="H4" s="57">
        <v>8</v>
      </c>
      <c r="I4" s="57">
        <v>9</v>
      </c>
    </row>
    <row r="5" spans="1:9" s="41" customFormat="1" ht="15" thickBot="1" x14ac:dyDescent="0.25">
      <c r="A5" s="34" t="s">
        <v>100</v>
      </c>
      <c r="B5" s="35">
        <f>B6+B15+B17+B20+B25+B30+B32+B38+B41+B46+B53</f>
        <v>171008</v>
      </c>
      <c r="C5" s="36">
        <f>C6+C15+C17+C20+C25+C30+C32+C38+C41+C46+C53</f>
        <v>100</v>
      </c>
      <c r="D5" s="35">
        <f>SUM(D6+D15+D17+D20+D25+D30+D32+D38+D41+D46+D53+D55)</f>
        <v>1050232.7</v>
      </c>
      <c r="E5" s="36">
        <f>SUM(E6:E57)</f>
        <v>100</v>
      </c>
      <c r="F5" s="35">
        <f>SUM(F6+F15+F17+F20+F25+F30+F32+F38+F41+F46+F53+F55)</f>
        <v>198806.09999999998</v>
      </c>
      <c r="G5" s="37">
        <f>SUM(G6:G57)</f>
        <v>100</v>
      </c>
      <c r="H5" s="37">
        <f>F5/B5*100-100</f>
        <v>16.255438342065858</v>
      </c>
      <c r="I5" s="38">
        <f>F5/D5*100</f>
        <v>18.929719099395783</v>
      </c>
    </row>
    <row r="6" spans="1:9" ht="30" x14ac:dyDescent="0.2">
      <c r="A6" s="31" t="s">
        <v>41</v>
      </c>
      <c r="B6" s="65">
        <f>SUM(B7:B14)</f>
        <v>16749.3</v>
      </c>
      <c r="C6" s="32">
        <f>B6*100/B5</f>
        <v>9.7944540606287429</v>
      </c>
      <c r="D6" s="65">
        <f>SUM(D7:D14)</f>
        <v>105341.6</v>
      </c>
      <c r="E6" s="66">
        <f>D6*100/D5</f>
        <v>10.030310425489514</v>
      </c>
      <c r="F6" s="65">
        <f>SUM(F7:F14)</f>
        <v>25012.199999999997</v>
      </c>
      <c r="G6" s="33">
        <f>F6*100/F5</f>
        <v>12.581203494258979</v>
      </c>
      <c r="H6" s="33">
        <f t="shared" ref="H6:H56" si="0">F6/B6*100-100</f>
        <v>49.332807938242183</v>
      </c>
      <c r="I6" s="33">
        <f t="shared" ref="I6:I57" si="1">F6/D6*100</f>
        <v>23.743896048664531</v>
      </c>
    </row>
    <row r="7" spans="1:9" ht="50.25" customHeight="1" x14ac:dyDescent="0.2">
      <c r="A7" s="17" t="s">
        <v>124</v>
      </c>
      <c r="B7" s="64">
        <v>654.20000000000005</v>
      </c>
      <c r="C7" s="18"/>
      <c r="D7" s="64">
        <v>2940.9</v>
      </c>
      <c r="E7" s="67"/>
      <c r="F7" s="64">
        <v>623.6</v>
      </c>
      <c r="G7" s="19"/>
      <c r="H7" s="19">
        <f t="shared" si="0"/>
        <v>-4.6774686640171268</v>
      </c>
      <c r="I7" s="19">
        <f t="shared" si="1"/>
        <v>21.204393212962021</v>
      </c>
    </row>
    <row r="8" spans="1:9" ht="75" x14ac:dyDescent="0.2">
      <c r="A8" s="17" t="s">
        <v>42</v>
      </c>
      <c r="B8" s="64">
        <v>536.20000000000005</v>
      </c>
      <c r="C8" s="18"/>
      <c r="D8" s="64">
        <v>3353</v>
      </c>
      <c r="E8" s="67"/>
      <c r="F8" s="64">
        <v>639.4</v>
      </c>
      <c r="G8" s="19"/>
      <c r="H8" s="19">
        <f t="shared" si="0"/>
        <v>19.246549794852655</v>
      </c>
      <c r="I8" s="19">
        <f t="shared" si="1"/>
        <v>19.069490008947209</v>
      </c>
    </row>
    <row r="9" spans="1:9" ht="75" customHeight="1" x14ac:dyDescent="0.2">
      <c r="A9" s="17" t="s">
        <v>43</v>
      </c>
      <c r="B9" s="64">
        <v>10066</v>
      </c>
      <c r="C9" s="18"/>
      <c r="D9" s="64">
        <v>57967.8</v>
      </c>
      <c r="E9" s="67"/>
      <c r="F9" s="64">
        <v>11667.9</v>
      </c>
      <c r="G9" s="19"/>
      <c r="H9" s="19">
        <f t="shared" si="0"/>
        <v>15.913967812437903</v>
      </c>
      <c r="I9" s="19">
        <f t="shared" si="1"/>
        <v>20.128243611108235</v>
      </c>
    </row>
    <row r="10" spans="1:9" ht="15" x14ac:dyDescent="0.2">
      <c r="A10" s="17" t="s">
        <v>44</v>
      </c>
      <c r="B10" s="64">
        <v>0.2</v>
      </c>
      <c r="C10" s="18"/>
      <c r="D10" s="64">
        <v>1.8</v>
      </c>
      <c r="E10" s="67"/>
      <c r="F10" s="64">
        <v>1.8</v>
      </c>
      <c r="G10" s="19"/>
      <c r="H10" s="19" t="s">
        <v>22</v>
      </c>
      <c r="I10" s="19">
        <f t="shared" si="1"/>
        <v>100</v>
      </c>
    </row>
    <row r="11" spans="1:9" ht="60" x14ac:dyDescent="0.2">
      <c r="A11" s="17" t="s">
        <v>45</v>
      </c>
      <c r="B11" s="64">
        <v>821.5</v>
      </c>
      <c r="C11" s="18"/>
      <c r="D11" s="64">
        <v>2318.1999999999998</v>
      </c>
      <c r="E11" s="67"/>
      <c r="F11" s="64">
        <v>341.5</v>
      </c>
      <c r="G11" s="19"/>
      <c r="H11" s="19">
        <f t="shared" si="0"/>
        <v>-58.429701765063911</v>
      </c>
      <c r="I11" s="19">
        <f t="shared" si="1"/>
        <v>14.731257009748944</v>
      </c>
    </row>
    <row r="12" spans="1:9" ht="30" x14ac:dyDescent="0.2">
      <c r="A12" s="17" t="s">
        <v>46</v>
      </c>
      <c r="B12" s="64">
        <v>0</v>
      </c>
      <c r="C12" s="18"/>
      <c r="D12" s="64">
        <v>0</v>
      </c>
      <c r="E12" s="67"/>
      <c r="F12" s="64">
        <v>0</v>
      </c>
      <c r="G12" s="19"/>
      <c r="H12" s="19" t="s">
        <v>22</v>
      </c>
      <c r="I12" s="19" t="e">
        <f t="shared" si="1"/>
        <v>#DIV/0!</v>
      </c>
    </row>
    <row r="13" spans="1:9" ht="15" x14ac:dyDescent="0.2">
      <c r="A13" s="17" t="s">
        <v>47</v>
      </c>
      <c r="B13" s="64">
        <v>0</v>
      </c>
      <c r="C13" s="18"/>
      <c r="D13" s="64">
        <v>309</v>
      </c>
      <c r="E13" s="67"/>
      <c r="F13" s="64">
        <v>0</v>
      </c>
      <c r="G13" s="19"/>
      <c r="H13" s="19" t="s">
        <v>22</v>
      </c>
      <c r="I13" s="19" t="s">
        <v>22</v>
      </c>
    </row>
    <row r="14" spans="1:9" ht="15" x14ac:dyDescent="0.2">
      <c r="A14" s="17" t="s">
        <v>48</v>
      </c>
      <c r="B14" s="64">
        <v>4671.2</v>
      </c>
      <c r="C14" s="18"/>
      <c r="D14" s="64">
        <v>38450.9</v>
      </c>
      <c r="E14" s="67"/>
      <c r="F14" s="64">
        <v>11738</v>
      </c>
      <c r="G14" s="19"/>
      <c r="H14" s="19">
        <f t="shared" si="0"/>
        <v>151.28446651823944</v>
      </c>
      <c r="I14" s="19">
        <f t="shared" si="1"/>
        <v>30.527243835644942</v>
      </c>
    </row>
    <row r="15" spans="1:9" ht="15" x14ac:dyDescent="0.2">
      <c r="A15" s="17" t="s">
        <v>49</v>
      </c>
      <c r="B15" s="64">
        <f>SUM(B16)</f>
        <v>89.9</v>
      </c>
      <c r="C15" s="18">
        <f>B15*100/B5</f>
        <v>5.2570639970059882E-2</v>
      </c>
      <c r="D15" s="64">
        <f>SUM(D16)</f>
        <v>972.3</v>
      </c>
      <c r="E15" s="67">
        <f>D15*100/D5</f>
        <v>9.2579482623231985E-2</v>
      </c>
      <c r="F15" s="64">
        <f>SUM(F16)</f>
        <v>51.4</v>
      </c>
      <c r="G15" s="19">
        <f>F15*100/F5</f>
        <v>2.5854337467512319E-2</v>
      </c>
      <c r="H15" s="19">
        <f t="shared" si="0"/>
        <v>-42.825361512791993</v>
      </c>
      <c r="I15" s="19">
        <f t="shared" si="1"/>
        <v>5.2864342281188934</v>
      </c>
    </row>
    <row r="16" spans="1:9" ht="30" x14ac:dyDescent="0.2">
      <c r="A16" s="17" t="s">
        <v>50</v>
      </c>
      <c r="B16" s="64">
        <v>89.9</v>
      </c>
      <c r="C16" s="18"/>
      <c r="D16" s="64">
        <v>972.3</v>
      </c>
      <c r="E16" s="67"/>
      <c r="F16" s="64">
        <v>51.4</v>
      </c>
      <c r="G16" s="19"/>
      <c r="H16" s="19">
        <f t="shared" si="0"/>
        <v>-42.825361512791993</v>
      </c>
      <c r="I16" s="19">
        <f t="shared" si="1"/>
        <v>5.2864342281188934</v>
      </c>
    </row>
    <row r="17" spans="1:9" ht="45" x14ac:dyDescent="0.2">
      <c r="A17" s="17" t="s">
        <v>51</v>
      </c>
      <c r="B17" s="64">
        <f>SUM(B19:B19)</f>
        <v>0</v>
      </c>
      <c r="C17" s="18">
        <f>B17*100/B5</f>
        <v>0</v>
      </c>
      <c r="D17" s="64">
        <f>SUM(D18:D19)</f>
        <v>6672.3</v>
      </c>
      <c r="E17" s="67">
        <f>D17*100/D5</f>
        <v>0.63531634465390385</v>
      </c>
      <c r="F17" s="64">
        <f>SUM(F18:F19)</f>
        <v>124.9</v>
      </c>
      <c r="G17" s="19">
        <f>F17*100/F5</f>
        <v>6.2825034040705996E-2</v>
      </c>
      <c r="H17" s="19" t="s">
        <v>122</v>
      </c>
      <c r="I17" s="19">
        <f t="shared" si="1"/>
        <v>1.8719182290964136</v>
      </c>
    </row>
    <row r="18" spans="1:9" ht="60" x14ac:dyDescent="0.2">
      <c r="A18" s="17" t="s">
        <v>132</v>
      </c>
      <c r="B18" s="64">
        <v>0</v>
      </c>
      <c r="C18" s="18"/>
      <c r="D18" s="64">
        <v>40</v>
      </c>
      <c r="E18" s="67"/>
      <c r="F18" s="64">
        <v>0</v>
      </c>
      <c r="G18" s="19"/>
      <c r="H18" s="19"/>
      <c r="I18" s="19">
        <f t="shared" si="1"/>
        <v>0</v>
      </c>
    </row>
    <row r="19" spans="1:9" ht="48.75" customHeight="1" x14ac:dyDescent="0.2">
      <c r="A19" s="17" t="s">
        <v>112</v>
      </c>
      <c r="B19" s="64">
        <v>0</v>
      </c>
      <c r="C19" s="18"/>
      <c r="D19" s="64">
        <v>6632.3</v>
      </c>
      <c r="E19" s="67"/>
      <c r="F19" s="64">
        <v>124.9</v>
      </c>
      <c r="G19" s="19"/>
      <c r="H19" s="19" t="s">
        <v>22</v>
      </c>
      <c r="I19" s="19">
        <f t="shared" si="1"/>
        <v>1.8832079369147956</v>
      </c>
    </row>
    <row r="20" spans="1:9" ht="15" x14ac:dyDescent="0.2">
      <c r="A20" s="17" t="s">
        <v>52</v>
      </c>
      <c r="B20" s="64">
        <f>SUM(B21:B24)</f>
        <v>4608.8</v>
      </c>
      <c r="C20" s="18">
        <f>B20*100/B5</f>
        <v>2.6950785928143715</v>
      </c>
      <c r="D20" s="64">
        <f>SUM(D21:D24)</f>
        <v>42917.4</v>
      </c>
      <c r="E20" s="67">
        <f>D20*100/D5</f>
        <v>4.0864657899149401</v>
      </c>
      <c r="F20" s="64">
        <f>SUM(F21:F24)</f>
        <v>7021.5999999999995</v>
      </c>
      <c r="G20" s="19">
        <f>F20*100/F5</f>
        <v>3.5318835790249903</v>
      </c>
      <c r="H20" s="19">
        <f t="shared" si="0"/>
        <v>52.352022218364851</v>
      </c>
      <c r="I20" s="19">
        <f t="shared" si="1"/>
        <v>16.360730146747006</v>
      </c>
    </row>
    <row r="21" spans="1:9" ht="15" x14ac:dyDescent="0.2">
      <c r="A21" s="17" t="s">
        <v>53</v>
      </c>
      <c r="B21" s="64">
        <v>0</v>
      </c>
      <c r="C21" s="18"/>
      <c r="D21" s="64">
        <v>1521.7</v>
      </c>
      <c r="E21" s="67"/>
      <c r="F21" s="64">
        <v>0</v>
      </c>
      <c r="G21" s="19"/>
      <c r="H21" s="19" t="s">
        <v>122</v>
      </c>
      <c r="I21" s="19">
        <f t="shared" si="1"/>
        <v>0</v>
      </c>
    </row>
    <row r="22" spans="1:9" ht="15" x14ac:dyDescent="0.2">
      <c r="A22" s="17" t="s">
        <v>54</v>
      </c>
      <c r="B22" s="64">
        <v>496.2</v>
      </c>
      <c r="C22" s="18"/>
      <c r="D22" s="64">
        <v>5400</v>
      </c>
      <c r="E22" s="67"/>
      <c r="F22" s="64">
        <v>821.2</v>
      </c>
      <c r="G22" s="19"/>
      <c r="H22" s="19">
        <f t="shared" si="0"/>
        <v>65.497783151954877</v>
      </c>
      <c r="I22" s="19">
        <f t="shared" si="1"/>
        <v>15.207407407407409</v>
      </c>
    </row>
    <row r="23" spans="1:9" ht="15" x14ac:dyDescent="0.2">
      <c r="A23" s="17" t="s">
        <v>55</v>
      </c>
      <c r="B23" s="64">
        <v>4112.6000000000004</v>
      </c>
      <c r="C23" s="18"/>
      <c r="D23" s="64">
        <v>35588.9</v>
      </c>
      <c r="E23" s="67"/>
      <c r="F23" s="64">
        <v>6160.4</v>
      </c>
      <c r="G23" s="19"/>
      <c r="H23" s="19">
        <f t="shared" si="0"/>
        <v>49.793318095608583</v>
      </c>
      <c r="I23" s="19">
        <f t="shared" si="1"/>
        <v>17.309891567314526</v>
      </c>
    </row>
    <row r="24" spans="1:9" ht="30" x14ac:dyDescent="0.2">
      <c r="A24" s="17" t="s">
        <v>56</v>
      </c>
      <c r="B24" s="64">
        <v>0</v>
      </c>
      <c r="C24" s="18"/>
      <c r="D24" s="64">
        <v>406.8</v>
      </c>
      <c r="E24" s="67"/>
      <c r="F24" s="64">
        <v>40</v>
      </c>
      <c r="G24" s="19"/>
      <c r="H24" s="19" t="s">
        <v>22</v>
      </c>
      <c r="I24" s="19">
        <f t="shared" si="1"/>
        <v>9.8328416912487704</v>
      </c>
    </row>
    <row r="25" spans="1:9" ht="30" x14ac:dyDescent="0.2">
      <c r="A25" s="17" t="s">
        <v>57</v>
      </c>
      <c r="B25" s="64">
        <f>SUM(B26:B29)</f>
        <v>5514.5</v>
      </c>
      <c r="C25" s="18">
        <f>B25*100/B5</f>
        <v>3.2247029378742513</v>
      </c>
      <c r="D25" s="64">
        <f>SUM(D26:D29)</f>
        <v>75638.5</v>
      </c>
      <c r="E25" s="67">
        <f>D25*100/D5</f>
        <v>7.2020705506503466</v>
      </c>
      <c r="F25" s="64">
        <f>SUM(F26:F29)</f>
        <v>6645</v>
      </c>
      <c r="G25" s="19">
        <f>F25*100/F5</f>
        <v>3.3424527718213883</v>
      </c>
      <c r="H25" s="19">
        <f t="shared" si="0"/>
        <v>20.500498685284256</v>
      </c>
      <c r="I25" s="19">
        <f t="shared" si="1"/>
        <v>8.7852085908631175</v>
      </c>
    </row>
    <row r="26" spans="1:9" ht="15" x14ac:dyDescent="0.2">
      <c r="A26" s="17" t="s">
        <v>58</v>
      </c>
      <c r="B26" s="64">
        <v>761.1</v>
      </c>
      <c r="C26" s="18"/>
      <c r="D26" s="64">
        <v>3167</v>
      </c>
      <c r="E26" s="67"/>
      <c r="F26" s="64">
        <v>117.3</v>
      </c>
      <c r="G26" s="19"/>
      <c r="H26" s="19">
        <f t="shared" si="0"/>
        <v>-84.588096176586518</v>
      </c>
      <c r="I26" s="19">
        <f t="shared" si="1"/>
        <v>3.7038206504578466</v>
      </c>
    </row>
    <row r="27" spans="1:9" ht="15" x14ac:dyDescent="0.2">
      <c r="A27" s="17" t="s">
        <v>59</v>
      </c>
      <c r="B27" s="64">
        <v>624.1</v>
      </c>
      <c r="C27" s="18"/>
      <c r="D27" s="64">
        <v>21091.599999999999</v>
      </c>
      <c r="E27" s="67"/>
      <c r="F27" s="64">
        <v>1104.7</v>
      </c>
      <c r="G27" s="19"/>
      <c r="H27" s="19">
        <f t="shared" si="0"/>
        <v>77.00688992148693</v>
      </c>
      <c r="I27" s="19">
        <f t="shared" si="1"/>
        <v>5.2376301465986463</v>
      </c>
    </row>
    <row r="28" spans="1:9" ht="15" x14ac:dyDescent="0.2">
      <c r="A28" s="17" t="s">
        <v>60</v>
      </c>
      <c r="B28" s="64">
        <v>4128.2</v>
      </c>
      <c r="C28" s="18"/>
      <c r="D28" s="64">
        <v>48609.9</v>
      </c>
      <c r="E28" s="67"/>
      <c r="F28" s="64">
        <v>4752.2</v>
      </c>
      <c r="G28" s="19"/>
      <c r="H28" s="19">
        <f t="shared" si="0"/>
        <v>15.11554672738724</v>
      </c>
      <c r="I28" s="19">
        <f t="shared" si="1"/>
        <v>9.7761978527007862</v>
      </c>
    </row>
    <row r="29" spans="1:9" ht="30" x14ac:dyDescent="0.2">
      <c r="A29" s="17" t="s">
        <v>61</v>
      </c>
      <c r="B29" s="64">
        <v>1.1000000000000001</v>
      </c>
      <c r="C29" s="18"/>
      <c r="D29" s="64">
        <v>2770</v>
      </c>
      <c r="E29" s="67"/>
      <c r="F29" s="64">
        <v>670.8</v>
      </c>
      <c r="G29" s="19"/>
      <c r="H29" s="19">
        <f t="shared" si="0"/>
        <v>60881.818181818177</v>
      </c>
      <c r="I29" s="19">
        <f t="shared" si="1"/>
        <v>24.216606498194945</v>
      </c>
    </row>
    <row r="30" spans="1:9" ht="15" x14ac:dyDescent="0.2">
      <c r="A30" s="17" t="s">
        <v>113</v>
      </c>
      <c r="B30" s="64">
        <f>SUM(B31)</f>
        <v>0</v>
      </c>
      <c r="C30" s="18">
        <f>B30*100/B5</f>
        <v>0</v>
      </c>
      <c r="D30" s="64">
        <f>SUM(D31)</f>
        <v>2090.8000000000002</v>
      </c>
      <c r="E30" s="67">
        <f>D30*100/D5</f>
        <v>0.19907968967258402</v>
      </c>
      <c r="F30" s="64">
        <f>SUM(F31)</f>
        <v>0</v>
      </c>
      <c r="G30" s="19">
        <f>F30*100/F5</f>
        <v>0</v>
      </c>
      <c r="H30" s="19" t="s">
        <v>122</v>
      </c>
      <c r="I30" s="19">
        <f t="shared" si="1"/>
        <v>0</v>
      </c>
    </row>
    <row r="31" spans="1:9" ht="30" x14ac:dyDescent="0.2">
      <c r="A31" s="17" t="s">
        <v>114</v>
      </c>
      <c r="B31" s="64">
        <v>0</v>
      </c>
      <c r="C31" s="18"/>
      <c r="D31" s="64">
        <v>2090.8000000000002</v>
      </c>
      <c r="E31" s="67"/>
      <c r="F31" s="64">
        <v>0</v>
      </c>
      <c r="G31" s="19"/>
      <c r="H31" s="19" t="s">
        <v>122</v>
      </c>
      <c r="I31" s="19">
        <f t="shared" si="1"/>
        <v>0</v>
      </c>
    </row>
    <row r="32" spans="1:9" ht="15" x14ac:dyDescent="0.2">
      <c r="A32" s="17" t="s">
        <v>62</v>
      </c>
      <c r="B32" s="64">
        <f>SUM(B33:B37)</f>
        <v>123914.99999999999</v>
      </c>
      <c r="C32" s="18">
        <f>B32*100/B5</f>
        <v>72.461522267964057</v>
      </c>
      <c r="D32" s="64">
        <f>SUM(D33:D37)</f>
        <v>666547.69999999995</v>
      </c>
      <c r="E32" s="67">
        <f>D32*100/D5</f>
        <v>63.466667910835376</v>
      </c>
      <c r="F32" s="64">
        <f>SUM(F33:F37)</f>
        <v>129824.09999999999</v>
      </c>
      <c r="G32" s="19">
        <f>F32*100/F5</f>
        <v>65.301869510040191</v>
      </c>
      <c r="H32" s="19">
        <f t="shared" si="0"/>
        <v>4.7686720735988359</v>
      </c>
      <c r="I32" s="19">
        <f t="shared" si="1"/>
        <v>19.477090686833066</v>
      </c>
    </row>
    <row r="33" spans="1:9" ht="15" x14ac:dyDescent="0.2">
      <c r="A33" s="17" t="s">
        <v>63</v>
      </c>
      <c r="B33" s="64">
        <v>30005.5</v>
      </c>
      <c r="C33" s="18"/>
      <c r="D33" s="64">
        <v>133675.4</v>
      </c>
      <c r="E33" s="67"/>
      <c r="F33" s="64">
        <v>29935.599999999999</v>
      </c>
      <c r="G33" s="19"/>
      <c r="H33" s="19">
        <f t="shared" si="0"/>
        <v>-0.23295729116328801</v>
      </c>
      <c r="I33" s="19">
        <f t="shared" si="1"/>
        <v>22.394247557890232</v>
      </c>
    </row>
    <row r="34" spans="1:9" ht="15" x14ac:dyDescent="0.2">
      <c r="A34" s="17" t="s">
        <v>64</v>
      </c>
      <c r="B34" s="64">
        <v>75492.2</v>
      </c>
      <c r="C34" s="18"/>
      <c r="D34" s="64">
        <v>451935.7</v>
      </c>
      <c r="E34" s="67"/>
      <c r="F34" s="64">
        <v>81330.8</v>
      </c>
      <c r="G34" s="19"/>
      <c r="H34" s="19">
        <f t="shared" si="0"/>
        <v>7.7340440469346561</v>
      </c>
      <c r="I34" s="19">
        <f t="shared" si="1"/>
        <v>17.996099887661011</v>
      </c>
    </row>
    <row r="35" spans="1:9" ht="15" x14ac:dyDescent="0.2">
      <c r="A35" s="17" t="s">
        <v>65</v>
      </c>
      <c r="B35" s="64">
        <v>10854.2</v>
      </c>
      <c r="C35" s="18"/>
      <c r="D35" s="64">
        <v>44949.599999999999</v>
      </c>
      <c r="E35" s="67"/>
      <c r="F35" s="64">
        <v>10780.4</v>
      </c>
      <c r="G35" s="19"/>
      <c r="H35" s="19">
        <f t="shared" si="0"/>
        <v>-0.67992113651858688</v>
      </c>
      <c r="I35" s="19">
        <f t="shared" si="1"/>
        <v>23.983305746880951</v>
      </c>
    </row>
    <row r="36" spans="1:9" ht="15" x14ac:dyDescent="0.2">
      <c r="A36" s="17" t="s">
        <v>66</v>
      </c>
      <c r="B36" s="64">
        <v>8.1999999999999993</v>
      </c>
      <c r="C36" s="18"/>
      <c r="D36" s="64">
        <v>642</v>
      </c>
      <c r="E36" s="67"/>
      <c r="F36" s="64">
        <v>6.8</v>
      </c>
      <c r="G36" s="19"/>
      <c r="H36" s="19" t="s">
        <v>22</v>
      </c>
      <c r="I36" s="19">
        <f t="shared" si="1"/>
        <v>1.0591900311526479</v>
      </c>
    </row>
    <row r="37" spans="1:9" ht="15" x14ac:dyDescent="0.2">
      <c r="A37" s="17" t="s">
        <v>67</v>
      </c>
      <c r="B37" s="64">
        <v>7554.9</v>
      </c>
      <c r="C37" s="18"/>
      <c r="D37" s="64">
        <v>35345</v>
      </c>
      <c r="E37" s="67"/>
      <c r="F37" s="64">
        <v>7770.5</v>
      </c>
      <c r="G37" s="19"/>
      <c r="H37" s="19">
        <f t="shared" si="0"/>
        <v>2.8537770188884082</v>
      </c>
      <c r="I37" s="19">
        <f t="shared" si="1"/>
        <v>21.984722025746215</v>
      </c>
    </row>
    <row r="38" spans="1:9" ht="15" x14ac:dyDescent="0.2">
      <c r="A38" s="17" t="s">
        <v>68</v>
      </c>
      <c r="B38" s="64">
        <f>SUM(B39:B40)</f>
        <v>15985.5</v>
      </c>
      <c r="C38" s="18">
        <f>B38*100/B5</f>
        <v>9.3478082896706578</v>
      </c>
      <c r="D38" s="64">
        <f>SUM(D39:D40)</f>
        <v>81663.8</v>
      </c>
      <c r="E38" s="67">
        <f>D38*100/D5</f>
        <v>7.7757815006141024</v>
      </c>
      <c r="F38" s="64">
        <f>SUM(F39:F40)</f>
        <v>21175.100000000002</v>
      </c>
      <c r="G38" s="19">
        <f>F38*100/F5</f>
        <v>10.651131932068484</v>
      </c>
      <c r="H38" s="19">
        <f t="shared" si="0"/>
        <v>32.464420881423791</v>
      </c>
      <c r="I38" s="19">
        <f t="shared" si="1"/>
        <v>25.929604059571069</v>
      </c>
    </row>
    <row r="39" spans="1:9" ht="15" x14ac:dyDescent="0.2">
      <c r="A39" s="17" t="s">
        <v>69</v>
      </c>
      <c r="B39" s="64">
        <v>13433.1</v>
      </c>
      <c r="C39" s="18"/>
      <c r="D39" s="64">
        <v>69705.2</v>
      </c>
      <c r="E39" s="67"/>
      <c r="F39" s="64">
        <v>18456.7</v>
      </c>
      <c r="G39" s="19"/>
      <c r="H39" s="19">
        <f t="shared" si="0"/>
        <v>37.397175633323656</v>
      </c>
      <c r="I39" s="19">
        <f t="shared" si="1"/>
        <v>26.47822544085664</v>
      </c>
    </row>
    <row r="40" spans="1:9" ht="30" x14ac:dyDescent="0.2">
      <c r="A40" s="17" t="s">
        <v>101</v>
      </c>
      <c r="B40" s="64">
        <v>2552.4</v>
      </c>
      <c r="C40" s="18"/>
      <c r="D40" s="64">
        <v>11958.6</v>
      </c>
      <c r="E40" s="67"/>
      <c r="F40" s="64">
        <v>2718.4</v>
      </c>
      <c r="G40" s="19"/>
      <c r="H40" s="19">
        <f t="shared" si="0"/>
        <v>6.5036828083372455</v>
      </c>
      <c r="I40" s="19">
        <f t="shared" si="1"/>
        <v>22.731757898081714</v>
      </c>
    </row>
    <row r="41" spans="1:9" ht="15" x14ac:dyDescent="0.2">
      <c r="A41" s="17" t="s">
        <v>70</v>
      </c>
      <c r="B41" s="64">
        <f>SUM(B42:B45)</f>
        <v>2498.9</v>
      </c>
      <c r="C41" s="18">
        <f>B41*100/B5</f>
        <v>1.4612766654191616</v>
      </c>
      <c r="D41" s="64">
        <f>SUM(D42:D45)</f>
        <v>23045.4</v>
      </c>
      <c r="E41" s="67">
        <f>D41*100/D5</f>
        <v>2.194313698288008</v>
      </c>
      <c r="F41" s="64">
        <f>SUM(F42:F45)</f>
        <v>3300.2000000000003</v>
      </c>
      <c r="G41" s="19">
        <f>F41*100/F5</f>
        <v>1.6600094262701197</v>
      </c>
      <c r="H41" s="19">
        <f t="shared" si="0"/>
        <v>32.066109087998711</v>
      </c>
      <c r="I41" s="19">
        <f t="shared" si="1"/>
        <v>14.320428371822578</v>
      </c>
    </row>
    <row r="42" spans="1:9" ht="15" x14ac:dyDescent="0.2">
      <c r="A42" s="17" t="s">
        <v>71</v>
      </c>
      <c r="B42" s="64">
        <v>1068</v>
      </c>
      <c r="C42" s="18"/>
      <c r="D42" s="64">
        <v>4180.3</v>
      </c>
      <c r="E42" s="67"/>
      <c r="F42" s="64">
        <v>1057.4000000000001</v>
      </c>
      <c r="G42" s="19"/>
      <c r="H42" s="19">
        <f t="shared" si="0"/>
        <v>-0.99250936329586636</v>
      </c>
      <c r="I42" s="19">
        <f t="shared" si="1"/>
        <v>25.294835298901997</v>
      </c>
    </row>
    <row r="43" spans="1:9" ht="15" x14ac:dyDescent="0.2">
      <c r="A43" s="17" t="s">
        <v>72</v>
      </c>
      <c r="B43" s="64">
        <v>1096</v>
      </c>
      <c r="C43" s="18"/>
      <c r="D43" s="64">
        <v>8229.1</v>
      </c>
      <c r="E43" s="67"/>
      <c r="F43" s="64">
        <v>1243.5999999999999</v>
      </c>
      <c r="G43" s="19"/>
      <c r="H43" s="19">
        <f t="shared" si="0"/>
        <v>13.467153284671525</v>
      </c>
      <c r="I43" s="19">
        <f t="shared" si="1"/>
        <v>15.112223693964102</v>
      </c>
    </row>
    <row r="44" spans="1:9" ht="15" x14ac:dyDescent="0.2">
      <c r="A44" s="17" t="s">
        <v>73</v>
      </c>
      <c r="B44" s="64">
        <v>0</v>
      </c>
      <c r="C44" s="18"/>
      <c r="D44" s="64">
        <v>9073</v>
      </c>
      <c r="E44" s="67"/>
      <c r="F44" s="64">
        <v>837.9</v>
      </c>
      <c r="G44" s="19"/>
      <c r="H44" s="19" t="e">
        <f t="shared" si="0"/>
        <v>#DIV/0!</v>
      </c>
      <c r="I44" s="19">
        <f t="shared" si="1"/>
        <v>9.2350931334729403</v>
      </c>
    </row>
    <row r="45" spans="1:9" ht="30" x14ac:dyDescent="0.2">
      <c r="A45" s="17" t="s">
        <v>74</v>
      </c>
      <c r="B45" s="64">
        <v>334.9</v>
      </c>
      <c r="C45" s="18"/>
      <c r="D45" s="64">
        <v>1563</v>
      </c>
      <c r="E45" s="67"/>
      <c r="F45" s="64">
        <v>161.30000000000001</v>
      </c>
      <c r="G45" s="19"/>
      <c r="H45" s="19">
        <f t="shared" si="0"/>
        <v>-51.836369065392645</v>
      </c>
      <c r="I45" s="19">
        <f t="shared" si="1"/>
        <v>10.319897632757518</v>
      </c>
    </row>
    <row r="46" spans="1:9" ht="15" x14ac:dyDescent="0.2">
      <c r="A46" s="17" t="s">
        <v>75</v>
      </c>
      <c r="B46" s="64">
        <f>SUM(B47:B50)</f>
        <v>30.5</v>
      </c>
      <c r="C46" s="18">
        <f>B46*100/B5</f>
        <v>1.7835422904191617E-2</v>
      </c>
      <c r="D46" s="64">
        <f>SUM(D47:D50)</f>
        <v>34286.199999999997</v>
      </c>
      <c r="E46" s="67">
        <f>D46*100/D5</f>
        <v>3.264628877009828</v>
      </c>
      <c r="F46" s="64">
        <f>SUM(F47:F50)</f>
        <v>4458.8</v>
      </c>
      <c r="G46" s="19">
        <f>F46*100/F5</f>
        <v>2.2427883249055238</v>
      </c>
      <c r="H46" s="19">
        <f t="shared" si="0"/>
        <v>14519.016393442624</v>
      </c>
      <c r="I46" s="19">
        <f t="shared" si="1"/>
        <v>13.004649100804407</v>
      </c>
    </row>
    <row r="47" spans="1:9" ht="15" x14ac:dyDescent="0.2">
      <c r="A47" s="17" t="s">
        <v>120</v>
      </c>
      <c r="B47" s="64">
        <v>30.5</v>
      </c>
      <c r="C47" s="18"/>
      <c r="D47" s="64">
        <v>17707.8</v>
      </c>
      <c r="E47" s="67"/>
      <c r="F47" s="64">
        <v>4458.8</v>
      </c>
      <c r="G47" s="19"/>
      <c r="H47" s="19">
        <f t="shared" si="0"/>
        <v>14519.016393442624</v>
      </c>
      <c r="I47" s="19">
        <f t="shared" si="1"/>
        <v>25.179864240617135</v>
      </c>
    </row>
    <row r="48" spans="1:9" ht="15" x14ac:dyDescent="0.2">
      <c r="A48" s="17" t="s">
        <v>76</v>
      </c>
      <c r="B48" s="64">
        <v>0</v>
      </c>
      <c r="C48" s="18"/>
      <c r="D48" s="64">
        <v>16578.400000000001</v>
      </c>
      <c r="E48" s="67"/>
      <c r="F48" s="64">
        <v>0</v>
      </c>
      <c r="G48" s="19"/>
      <c r="H48" s="19" t="s">
        <v>122</v>
      </c>
      <c r="I48" s="19" t="s">
        <v>122</v>
      </c>
    </row>
    <row r="49" spans="1:9" ht="15" x14ac:dyDescent="0.2">
      <c r="A49" s="17" t="s">
        <v>115</v>
      </c>
      <c r="B49" s="64">
        <v>0</v>
      </c>
      <c r="C49" s="18"/>
      <c r="D49" s="64">
        <v>0</v>
      </c>
      <c r="E49" s="67"/>
      <c r="F49" s="64">
        <v>0</v>
      </c>
      <c r="G49" s="19"/>
      <c r="H49" s="19" t="e">
        <f t="shared" si="0"/>
        <v>#DIV/0!</v>
      </c>
      <c r="I49" s="19" t="e">
        <f t="shared" si="1"/>
        <v>#DIV/0!</v>
      </c>
    </row>
    <row r="50" spans="1:9" ht="30" x14ac:dyDescent="0.2">
      <c r="A50" s="17" t="s">
        <v>125</v>
      </c>
      <c r="B50" s="64">
        <v>0</v>
      </c>
      <c r="C50" s="18"/>
      <c r="D50" s="64">
        <v>0</v>
      </c>
      <c r="E50" s="67"/>
      <c r="F50" s="64">
        <v>0</v>
      </c>
      <c r="G50" s="19"/>
      <c r="H50" s="19" t="e">
        <f t="shared" si="0"/>
        <v>#DIV/0!</v>
      </c>
      <c r="I50" s="19" t="e">
        <f t="shared" si="1"/>
        <v>#DIV/0!</v>
      </c>
    </row>
    <row r="51" spans="1:9" ht="30" hidden="1" customHeight="1" x14ac:dyDescent="0.2">
      <c r="A51" s="17" t="s">
        <v>118</v>
      </c>
      <c r="B51" s="64">
        <f>SUM(B52)</f>
        <v>0</v>
      </c>
      <c r="C51" s="18">
        <f>B51*100/B5</f>
        <v>0</v>
      </c>
      <c r="D51" s="63">
        <f>SUM(D52)</f>
        <v>0</v>
      </c>
      <c r="E51" s="18">
        <f>D51*100/D5</f>
        <v>0</v>
      </c>
      <c r="F51" s="63">
        <f>SUM(F52)</f>
        <v>0</v>
      </c>
      <c r="G51" s="19">
        <f>F51*100/F5</f>
        <v>0</v>
      </c>
      <c r="H51" s="19" t="s">
        <v>122</v>
      </c>
      <c r="I51" s="19" t="s">
        <v>22</v>
      </c>
    </row>
    <row r="52" spans="1:9" ht="15" hidden="1" customHeight="1" x14ac:dyDescent="0.2">
      <c r="A52" s="17" t="s">
        <v>119</v>
      </c>
      <c r="B52" s="64">
        <v>0</v>
      </c>
      <c r="C52" s="18"/>
      <c r="D52" s="63">
        <v>0</v>
      </c>
      <c r="E52" s="18"/>
      <c r="F52" s="63">
        <v>0</v>
      </c>
      <c r="G52" s="19"/>
      <c r="H52" s="19" t="s">
        <v>122</v>
      </c>
      <c r="I52" s="19" t="s">
        <v>22</v>
      </c>
    </row>
    <row r="53" spans="1:9" ht="45" x14ac:dyDescent="0.2">
      <c r="A53" s="17" t="s">
        <v>77</v>
      </c>
      <c r="B53" s="64">
        <f>SUM(B54)</f>
        <v>1615.6</v>
      </c>
      <c r="C53" s="18">
        <f>B53*100/B5</f>
        <v>0.94475112275449102</v>
      </c>
      <c r="D53" s="64">
        <f>SUM(D54)</f>
        <v>11056.7</v>
      </c>
      <c r="E53" s="67">
        <f>D53*100/D5</f>
        <v>1.0527857302481631</v>
      </c>
      <c r="F53" s="64">
        <f>SUM(F54)</f>
        <v>1192.8</v>
      </c>
      <c r="G53" s="19">
        <f>F53*100/F5</f>
        <v>0.5999815901021146</v>
      </c>
      <c r="H53" s="19">
        <f t="shared" si="0"/>
        <v>-26.169844020797228</v>
      </c>
      <c r="I53" s="19">
        <f t="shared" si="1"/>
        <v>10.788028977904798</v>
      </c>
    </row>
    <row r="54" spans="1:9" ht="30" x14ac:dyDescent="0.2">
      <c r="A54" s="17" t="s">
        <v>102</v>
      </c>
      <c r="B54" s="64">
        <v>1615.6</v>
      </c>
      <c r="C54" s="18"/>
      <c r="D54" s="64">
        <v>11056.7</v>
      </c>
      <c r="E54" s="67"/>
      <c r="F54" s="64">
        <v>1192.8</v>
      </c>
      <c r="G54" s="19"/>
      <c r="H54" s="19">
        <f t="shared" si="0"/>
        <v>-26.169844020797228</v>
      </c>
      <c r="I54" s="19">
        <f t="shared" si="1"/>
        <v>10.788028977904798</v>
      </c>
    </row>
    <row r="55" spans="1:9" ht="60" x14ac:dyDescent="0.2">
      <c r="A55" s="17" t="s">
        <v>116</v>
      </c>
      <c r="B55" s="64">
        <f>SUM(B56:B57)</f>
        <v>0</v>
      </c>
      <c r="C55" s="18">
        <v>1</v>
      </c>
      <c r="D55" s="64">
        <f>SUM(D56:D57)</f>
        <v>0</v>
      </c>
      <c r="E55" s="67">
        <f>D55*100/D5</f>
        <v>0</v>
      </c>
      <c r="F55" s="64">
        <f>SUM(F56:F57)</f>
        <v>0</v>
      </c>
      <c r="G55" s="19">
        <f>F55*100/F5</f>
        <v>0</v>
      </c>
      <c r="H55" s="19" t="e">
        <f t="shared" si="0"/>
        <v>#DIV/0!</v>
      </c>
      <c r="I55" s="19" t="e">
        <f t="shared" si="1"/>
        <v>#DIV/0!</v>
      </c>
    </row>
    <row r="56" spans="1:9" ht="60" x14ac:dyDescent="0.2">
      <c r="A56" s="17" t="s">
        <v>121</v>
      </c>
      <c r="B56" s="64">
        <v>0</v>
      </c>
      <c r="C56" s="18"/>
      <c r="D56" s="64">
        <v>0</v>
      </c>
      <c r="E56" s="67"/>
      <c r="F56" s="64">
        <v>0</v>
      </c>
      <c r="G56" s="19"/>
      <c r="H56" s="19" t="e">
        <f t="shared" si="0"/>
        <v>#DIV/0!</v>
      </c>
      <c r="I56" s="19" t="e">
        <f t="shared" si="1"/>
        <v>#DIV/0!</v>
      </c>
    </row>
    <row r="57" spans="1:9" ht="30" x14ac:dyDescent="0.2">
      <c r="A57" s="17" t="s">
        <v>117</v>
      </c>
      <c r="B57" s="64">
        <v>0</v>
      </c>
      <c r="C57" s="18"/>
      <c r="D57" s="64">
        <v>0</v>
      </c>
      <c r="E57" s="67">
        <v>0</v>
      </c>
      <c r="F57" s="64">
        <v>0</v>
      </c>
      <c r="G57" s="19"/>
      <c r="H57" s="19" t="s">
        <v>22</v>
      </c>
      <c r="I57" s="19" t="e">
        <f t="shared" si="1"/>
        <v>#DIV/0!</v>
      </c>
    </row>
    <row r="58" spans="1:9" ht="30" x14ac:dyDescent="0.2">
      <c r="A58" s="17" t="s">
        <v>103</v>
      </c>
      <c r="B58" s="64">
        <v>33997.5</v>
      </c>
      <c r="C58" s="18"/>
      <c r="D58" s="64">
        <v>-18449.099999999999</v>
      </c>
      <c r="E58" s="67"/>
      <c r="F58" s="64">
        <v>100527.2</v>
      </c>
      <c r="G58" s="19"/>
      <c r="H58" s="19"/>
      <c r="I58" s="19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1" sqref="B11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73" t="s">
        <v>106</v>
      </c>
      <c r="B1" s="74"/>
      <c r="C1" s="74"/>
      <c r="D1" s="74"/>
      <c r="E1" s="74"/>
      <c r="F1" s="74"/>
      <c r="G1" s="74"/>
      <c r="H1" s="74"/>
      <c r="I1" s="74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24" t="s">
        <v>127</v>
      </c>
      <c r="C3" s="4" t="s">
        <v>1</v>
      </c>
      <c r="D3" s="4" t="s">
        <v>131</v>
      </c>
      <c r="E3" s="4" t="s">
        <v>2</v>
      </c>
      <c r="F3" s="4" t="s">
        <v>128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-33997.5</v>
      </c>
      <c r="C5" s="7"/>
      <c r="D5" s="58">
        <v>18449.099999999999</v>
      </c>
      <c r="E5" s="7"/>
      <c r="F5" s="7">
        <v>-100527.2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5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0</v>
      </c>
      <c r="C7" s="11"/>
      <c r="D7" s="60">
        <v>0</v>
      </c>
      <c r="E7" s="11"/>
      <c r="F7" s="23">
        <v>0</v>
      </c>
      <c r="G7" s="11"/>
      <c r="H7" s="11"/>
      <c r="I7" s="11"/>
    </row>
    <row r="8" spans="1:9" ht="45" x14ac:dyDescent="0.25">
      <c r="A8" s="12" t="s">
        <v>80</v>
      </c>
      <c r="B8" s="13">
        <v>0</v>
      </c>
      <c r="C8" s="13"/>
      <c r="D8" s="61">
        <v>-16321.3</v>
      </c>
      <c r="E8" s="13"/>
      <c r="F8" s="61">
        <v>-4080.3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61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13">
        <v>-33997.5</v>
      </c>
      <c r="C10" s="13"/>
      <c r="D10" s="61">
        <v>34770.400000000001</v>
      </c>
      <c r="E10" s="13"/>
      <c r="F10" s="61">
        <v>-96446.8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2025-07-09T08:12:37Z</dcterms:modified>
</cp:coreProperties>
</file>