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C5" i="3" l="1"/>
  <c r="B53" i="3"/>
  <c r="B11" i="4"/>
  <c r="B36" i="4"/>
  <c r="B37" i="4"/>
  <c r="B25" i="4"/>
  <c r="B30" i="4"/>
  <c r="B9" i="4"/>
  <c r="F55" i="3"/>
  <c r="D55" i="3"/>
  <c r="F53" i="3"/>
  <c r="D53" i="3"/>
  <c r="F17" i="3"/>
  <c r="D17" i="3"/>
  <c r="I18" i="3"/>
  <c r="G7" i="4"/>
  <c r="E7" i="4"/>
  <c r="F30" i="4"/>
  <c r="D30" i="4"/>
  <c r="F25" i="4"/>
  <c r="F11" i="4"/>
  <c r="D11" i="4"/>
  <c r="I13" i="4"/>
  <c r="H13" i="4"/>
  <c r="F9" i="4"/>
  <c r="D9" i="4"/>
  <c r="F46" i="3" l="1"/>
  <c r="D46" i="3"/>
  <c r="H50" i="3"/>
  <c r="I50" i="3"/>
  <c r="B46" i="3" l="1"/>
  <c r="D25" i="4" l="1"/>
  <c r="F14" i="4"/>
  <c r="B14" i="4" l="1"/>
  <c r="H24" i="4"/>
  <c r="I24" i="4"/>
  <c r="I31" i="3" l="1"/>
  <c r="I54" i="3"/>
  <c r="I56" i="3"/>
  <c r="H54" i="3"/>
  <c r="H56" i="3"/>
  <c r="B55" i="3"/>
  <c r="I55" i="3" l="1"/>
  <c r="H55" i="3"/>
  <c r="I47" i="3"/>
  <c r="I49" i="3"/>
  <c r="I57" i="3"/>
  <c r="H45" i="3"/>
  <c r="H47" i="3"/>
  <c r="H49" i="3"/>
  <c r="I19" i="3"/>
  <c r="H16" i="3"/>
  <c r="D51" i="3" l="1"/>
  <c r="F51" i="3"/>
  <c r="B51" i="3"/>
  <c r="B30" i="3"/>
  <c r="B17" i="3"/>
  <c r="B15" i="3"/>
  <c r="F30" i="3"/>
  <c r="D30" i="3"/>
  <c r="I30" i="3" l="1"/>
  <c r="H46" i="3"/>
  <c r="I46" i="3"/>
  <c r="I17" i="3"/>
  <c r="I44" i="4"/>
  <c r="H38" i="4"/>
  <c r="H41" i="4" l="1"/>
  <c r="H23" i="4"/>
  <c r="H22" i="4"/>
  <c r="H21" i="4"/>
  <c r="H20" i="4"/>
  <c r="H10" i="4"/>
  <c r="H9" i="4"/>
  <c r="I45" i="4"/>
  <c r="H45" i="4"/>
  <c r="D14" i="4"/>
  <c r="I35" i="4"/>
  <c r="I28" i="4"/>
  <c r="I15" i="4"/>
  <c r="F37" i="4"/>
  <c r="F36" i="4" s="1"/>
  <c r="D37" i="4"/>
  <c r="D36" i="4" s="1"/>
  <c r="F19" i="4"/>
  <c r="F8" i="4" s="1"/>
  <c r="D19" i="4"/>
  <c r="B19" i="4"/>
  <c r="D8" i="4" l="1"/>
  <c r="B8" i="4"/>
  <c r="G15" i="4"/>
  <c r="H19" i="4"/>
  <c r="F25" i="3"/>
  <c r="F20" i="3"/>
  <c r="D32" i="3"/>
  <c r="D25" i="3"/>
  <c r="D20" i="3"/>
  <c r="D6" i="3"/>
  <c r="E15" i="4" l="1"/>
  <c r="H8" i="4"/>
  <c r="B25" i="3" l="1"/>
  <c r="B20" i="3"/>
  <c r="H53" i="3" l="1"/>
  <c r="I53" i="3"/>
  <c r="I45" i="3"/>
  <c r="I44" i="3"/>
  <c r="H44" i="3"/>
  <c r="I43" i="3"/>
  <c r="H43" i="3"/>
  <c r="I42" i="3"/>
  <c r="H42" i="3"/>
  <c r="F41" i="3"/>
  <c r="D41" i="3"/>
  <c r="B41" i="3"/>
  <c r="I40" i="3"/>
  <c r="H40" i="3"/>
  <c r="I39" i="3"/>
  <c r="H39" i="3"/>
  <c r="F38" i="3"/>
  <c r="D38" i="3"/>
  <c r="B38" i="3"/>
  <c r="I37" i="3"/>
  <c r="H37" i="3"/>
  <c r="I36" i="3"/>
  <c r="I35" i="3"/>
  <c r="H35" i="3"/>
  <c r="I34" i="3"/>
  <c r="H34" i="3"/>
  <c r="I33" i="3"/>
  <c r="H33" i="3"/>
  <c r="F32" i="3"/>
  <c r="I32" i="3" s="1"/>
  <c r="B32" i="3"/>
  <c r="I29" i="3"/>
  <c r="H29" i="3"/>
  <c r="I28" i="3"/>
  <c r="H28" i="3"/>
  <c r="I27" i="3"/>
  <c r="H27" i="3"/>
  <c r="I26" i="3"/>
  <c r="H26" i="3"/>
  <c r="I25" i="3"/>
  <c r="H25" i="3"/>
  <c r="I24" i="3"/>
  <c r="I23" i="3"/>
  <c r="H23" i="3"/>
  <c r="I22" i="3"/>
  <c r="H22" i="3"/>
  <c r="I21" i="3"/>
  <c r="I20" i="3"/>
  <c r="H20" i="3"/>
  <c r="I16" i="3"/>
  <c r="F15" i="3"/>
  <c r="D15" i="3"/>
  <c r="I14" i="3"/>
  <c r="H14" i="3"/>
  <c r="I12" i="3"/>
  <c r="I11" i="3"/>
  <c r="H11" i="3"/>
  <c r="I10" i="3"/>
  <c r="I9" i="3"/>
  <c r="H9" i="3"/>
  <c r="I8" i="3"/>
  <c r="H8" i="3"/>
  <c r="I7" i="3"/>
  <c r="H7" i="3"/>
  <c r="F6" i="3"/>
  <c r="B6" i="3"/>
  <c r="B7" i="4"/>
  <c r="C36" i="4" s="1"/>
  <c r="C13" i="4" l="1"/>
  <c r="C8" i="4"/>
  <c r="D5" i="3"/>
  <c r="F5" i="3"/>
  <c r="B5" i="3"/>
  <c r="I41" i="3"/>
  <c r="I15" i="3"/>
  <c r="I38" i="3"/>
  <c r="H15" i="3"/>
  <c r="H32" i="3"/>
  <c r="H6" i="3"/>
  <c r="I6" i="3"/>
  <c r="H41" i="3"/>
  <c r="H38" i="3"/>
  <c r="I41" i="4"/>
  <c r="I40" i="4"/>
  <c r="I39" i="4"/>
  <c r="I38" i="4"/>
  <c r="I37" i="4"/>
  <c r="I36" i="4"/>
  <c r="I34" i="4"/>
  <c r="I33" i="4"/>
  <c r="I32" i="4"/>
  <c r="I31" i="4"/>
  <c r="I30" i="4"/>
  <c r="I29" i="4"/>
  <c r="I27" i="4"/>
  <c r="I26" i="4"/>
  <c r="I25" i="4"/>
  <c r="I23" i="4"/>
  <c r="I22" i="4"/>
  <c r="I21" i="4"/>
  <c r="I20" i="4"/>
  <c r="I19" i="4"/>
  <c r="I18" i="4"/>
  <c r="I17" i="4"/>
  <c r="I14" i="4"/>
  <c r="I12" i="4"/>
  <c r="I11" i="4"/>
  <c r="I10" i="4"/>
  <c r="I9" i="4"/>
  <c r="I8" i="4"/>
  <c r="H40" i="4"/>
  <c r="H39" i="4"/>
  <c r="H37" i="4"/>
  <c r="H36" i="4"/>
  <c r="H33" i="4"/>
  <c r="H32" i="4"/>
  <c r="H31" i="4"/>
  <c r="H30" i="4"/>
  <c r="H29" i="4"/>
  <c r="H27" i="4"/>
  <c r="H26" i="4"/>
  <c r="H25" i="4"/>
  <c r="H18" i="4"/>
  <c r="H17" i="4"/>
  <c r="H16" i="4"/>
  <c r="H14" i="4"/>
  <c r="H12" i="4"/>
  <c r="H11" i="4"/>
  <c r="F7" i="4"/>
  <c r="D7" i="4"/>
  <c r="C41" i="4"/>
  <c r="C39" i="4"/>
  <c r="C38" i="4"/>
  <c r="C37" i="4"/>
  <c r="C34" i="4"/>
  <c r="C33" i="4"/>
  <c r="C32" i="4"/>
  <c r="C31" i="4"/>
  <c r="C30" i="4"/>
  <c r="C29" i="4"/>
  <c r="C27" i="4"/>
  <c r="C26" i="4"/>
  <c r="C25" i="4"/>
  <c r="C23" i="4"/>
  <c r="C22" i="4"/>
  <c r="C21" i="4"/>
  <c r="C20" i="4"/>
  <c r="C19" i="4"/>
  <c r="C18" i="4"/>
  <c r="C17" i="4"/>
  <c r="C16" i="4"/>
  <c r="C14" i="4"/>
  <c r="C12" i="4"/>
  <c r="C11" i="4"/>
  <c r="C10" i="4"/>
  <c r="C9" i="4"/>
  <c r="C32" i="3" l="1"/>
  <c r="C55" i="3"/>
  <c r="C7" i="4"/>
  <c r="H7" i="4"/>
  <c r="G13" i="4"/>
  <c r="E8" i="4"/>
  <c r="E13" i="4"/>
  <c r="E6" i="3"/>
  <c r="E55" i="3"/>
  <c r="E41" i="3"/>
  <c r="E25" i="3"/>
  <c r="E46" i="3"/>
  <c r="E30" i="3"/>
  <c r="E17" i="3"/>
  <c r="E51" i="3"/>
  <c r="E32" i="3"/>
  <c r="E53" i="3"/>
  <c r="E38" i="3"/>
  <c r="E20" i="3"/>
  <c r="E15" i="3"/>
  <c r="G55" i="3"/>
  <c r="G51" i="3"/>
  <c r="G41" i="3"/>
  <c r="G32" i="3"/>
  <c r="G25" i="3"/>
  <c r="G17" i="3"/>
  <c r="G38" i="3"/>
  <c r="G20" i="3"/>
  <c r="G53" i="3"/>
  <c r="G46" i="3"/>
  <c r="G30" i="3"/>
  <c r="G15" i="3"/>
  <c r="G6" i="3"/>
  <c r="C51" i="3"/>
  <c r="C41" i="3"/>
  <c r="C25" i="3"/>
  <c r="C17" i="3"/>
  <c r="C30" i="3"/>
  <c r="C15" i="3"/>
  <c r="C53" i="3"/>
  <c r="C46" i="3"/>
  <c r="C38" i="3"/>
  <c r="C20" i="3"/>
  <c r="C6" i="3"/>
  <c r="I5" i="3"/>
  <c r="H5" i="3"/>
  <c r="G14" i="4"/>
  <c r="G25" i="4"/>
  <c r="G30" i="4"/>
  <c r="G10" i="4"/>
  <c r="G20" i="4"/>
  <c r="I7" i="4"/>
  <c r="G8" i="4"/>
  <c r="G12" i="4"/>
  <c r="G17" i="4"/>
  <c r="G22" i="4"/>
  <c r="G27" i="4"/>
  <c r="G9" i="4"/>
  <c r="G11" i="4"/>
  <c r="G16" i="4"/>
  <c r="G19" i="4"/>
  <c r="G21" i="4"/>
  <c r="G23" i="4"/>
  <c r="G26" i="4"/>
  <c r="G29" i="4"/>
  <c r="G32" i="4"/>
  <c r="G34" i="4"/>
  <c r="G37" i="4"/>
  <c r="G39" i="4"/>
  <c r="G41" i="4"/>
  <c r="G36" i="4"/>
  <c r="G38" i="4"/>
  <c r="G40" i="4"/>
  <c r="E10" i="4"/>
  <c r="E17" i="4"/>
  <c r="E22" i="4"/>
  <c r="E27" i="4"/>
  <c r="E30" i="4"/>
  <c r="E33" i="4"/>
  <c r="E36" i="4"/>
  <c r="E38" i="4"/>
  <c r="E40" i="4"/>
  <c r="E12" i="4"/>
  <c r="E14" i="4"/>
  <c r="E20" i="4"/>
  <c r="E25" i="4"/>
  <c r="E9" i="4"/>
  <c r="E11" i="4"/>
  <c r="E16" i="4"/>
  <c r="E19" i="4"/>
  <c r="E21" i="4"/>
  <c r="E23" i="4"/>
  <c r="E26" i="4"/>
  <c r="E29" i="4"/>
  <c r="E32" i="4"/>
  <c r="E34" i="4"/>
  <c r="E37" i="4"/>
  <c r="E39" i="4"/>
  <c r="E41" i="4"/>
  <c r="E5" i="3" l="1"/>
  <c r="G5" i="3"/>
</calcChain>
</file>

<file path=xl/sharedStrings.xml><?xml version="1.0" encoding="utf-8"?>
<sst xmlns="http://schemas.openxmlformats.org/spreadsheetml/2006/main" count="177" uniqueCount="134">
  <si>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</si>
  <si>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</si>
  <si>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</si>
  <si>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</si>
  <si>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</si>
  <si>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</si>
  <si>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</si>
  <si>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</si>
  <si>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</si>
  <si>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</si>
  <si>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</si>
  <si>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</si>
  <si>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</si>
  <si>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</si>
  <si>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</si>
  <si>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</si>
  <si>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</si>
  <si>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</si>
  <si>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</si>
  <si>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</si>
  <si>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</si>
  <si>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</si>
  <si>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</si>
  <si>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</si>
  <si>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</si>
  <si>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</si>
  <si>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</si>
  <si>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</si>
  <si>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</si>
  <si>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</si>
  <si>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</si>
  <si>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</si>
  <si>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</si>
  <si>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</si>
  <si>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</si>
  <si>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</si>
  <si>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</si>
  <si>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</si>
  <si>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</si>
  <si>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</si>
  <si>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</si>
  <si>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</si>
  <si>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</si>
  <si>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</si>
  <si>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</si>
  <si>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</si>
  <si>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</si>
  <si>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</si>
  <si>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</si>
  <si>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</si>
  <si>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</si>
  <si>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</si>
  <si>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</si>
  <si>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</si>
  <si>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</si>
  <si>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</si>
  <si>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</si>
  <si>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</si>
  <si>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</si>
  <si>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</si>
  <si>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</si>
  <si>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</si>
  <si>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</si>
  <si>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</si>
  <si>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</si>
  <si>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</si>
  <si>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</si>
  <si>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</si>
  <si>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</si>
  <si>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</si>
  <si>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</si>
  <si>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</si>
  <si>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</si>
  <si>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</si>
  <si>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</si>
  <si>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</si>
  <si>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</si>
  <si>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</si>
  <si>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</si>
  <si>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</si>
  <si>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</si>
  <si>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</si>
  <si>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</si>
  <si>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</si>
  <si>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</si>
  <si>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</si>
  <si>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</si>
  <si>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</si>
  <si>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</si>
  <si>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</si>
  <si>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</si>
  <si>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</si>
  <si>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</si>
  <si>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</si>
  <si>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</si>
  <si>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</si>
  <si>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</si>
  <si>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</si>
  <si>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</si>
  <si>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</si>
  <si>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</si>
  <si>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</si>
  <si>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</si>
  <si>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</si>
  <si>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</si>
  <si>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</si>
  <si>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</si>
  <si>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</si>
  <si>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в 7,17 раз</t>
  </si>
  <si>
    <t>в 2,45 раза</t>
  </si>
  <si>
    <t>ЗАДОЛЖЕННОСТЬ ПО ОТМЕНЕННЫМ НАЛОГАМ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</si>
  <si>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</si>
  <si>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</si>
  <si>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</si>
  <si>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</si>
  <si>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</si>
  <si>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</si>
  <si>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</si>
  <si>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</si>
  <si>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</si>
  <si>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</si>
  <si>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</si>
  <si>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Х</t>
  </si>
  <si>
    <t>ъ</t>
  </si>
  <si>
    <t>Функционирование высшего должностного лица субъекта Российской Федерации и муниципального образования</t>
  </si>
  <si>
    <t>Другие вопросы в области физической культуры и спорта</t>
  </si>
  <si>
    <t>Факт на 01.07.2024 (отчетный) год</t>
  </si>
  <si>
    <t>Факт на 01.07.2025 (текущий) год</t>
  </si>
  <si>
    <t>Информация об исполнении консолидированного бюджета Кемского муниципального района за первое полугодие  2025 года</t>
  </si>
  <si>
    <t>План на 2025 год по состоянию на 01.07.2025 (текущий) год</t>
  </si>
  <si>
    <t>Туристический налог</t>
  </si>
  <si>
    <t>Защита населения и территории от чрезвычайных ситуаций природного и техногенного характера, пожарная безопасность</t>
  </si>
  <si>
    <t>Факт на 01.07.2024 отчетный год</t>
  </si>
  <si>
    <t>План на 2025 год по состоянию на 01.07.2025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</si>
</sst>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12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68" fontId="7" fillId="0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166" fontId="6" fillId="3" borderId="0" xfId="0" applyNumberFormat="1" applyFont="1" applyFill="1" applyAlignment="1">
      <alignment horizont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166" fontId="0" fillId="3" borderId="0" xfId="0" applyNumberFormat="1" applyFill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L10" sqref="L10"/>
    </sheetView>
  </sheetViews>
  <sheetFormatPr defaultRowHeight="12.75" x14ac:dyDescent="0.2"/>
  <cols>
    <col min="1" max="1" width="40.140625" customWidth="1"/>
    <col min="2" max="3" width="17.5703125" customWidth="1"/>
    <col min="4" max="4" width="17.5703125" style="15" customWidth="1"/>
    <col min="5" max="5" width="17.5703125" customWidth="1"/>
    <col min="6" max="6" width="17.5703125" style="15" customWidth="1"/>
    <col min="7" max="9" width="17.5703125" customWidth="1"/>
    <col min="10" max="10" width="13.28515625" customWidth="1"/>
    <col min="11" max="11" width="11.42578125" customWidth="1"/>
  </cols>
  <sheetData>
    <row r="1" spans="1:9" s="1" customFormat="1" ht="15" x14ac:dyDescent="0.25">
      <c r="A1" s="77" t="s">
        <v>128</v>
      </c>
      <c r="B1" s="78"/>
      <c r="C1" s="78"/>
      <c r="D1" s="78"/>
      <c r="E1" s="78"/>
      <c r="F1" s="78"/>
      <c r="G1" s="78"/>
      <c r="H1" s="78"/>
      <c r="I1" s="78"/>
    </row>
    <row r="2" spans="1:9" s="1" customFormat="1" x14ac:dyDescent="0.2">
      <c r="A2" s="1" t="s">
        <v>123</v>
      </c>
      <c r="D2" s="15"/>
      <c r="F2" s="15"/>
    </row>
    <row r="3" spans="1:9" ht="14.25" x14ac:dyDescent="0.2">
      <c r="A3" s="76" t="s">
        <v>104</v>
      </c>
      <c r="B3" s="76"/>
      <c r="C3" s="76"/>
      <c r="D3" s="76"/>
      <c r="E3" s="76"/>
      <c r="F3" s="76"/>
      <c r="G3" s="76"/>
      <c r="H3" s="76"/>
      <c r="I3" s="76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44" t="s">
        <v>126</v>
      </c>
      <c r="C5" s="4" t="s">
        <v>1</v>
      </c>
      <c r="D5" s="25" t="s">
        <v>129</v>
      </c>
      <c r="E5" s="4" t="s">
        <v>2</v>
      </c>
      <c r="F5" s="25" t="s">
        <v>127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41" t="s">
        <v>8</v>
      </c>
      <c r="E6" s="5" t="s">
        <v>9</v>
      </c>
      <c r="F6" s="41" t="s">
        <v>10</v>
      </c>
      <c r="G6" s="5" t="s">
        <v>11</v>
      </c>
      <c r="H6" s="5" t="s">
        <v>12</v>
      </c>
      <c r="I6" s="5" t="s">
        <v>13</v>
      </c>
    </row>
    <row r="7" spans="1:9" s="42" customFormat="1" ht="14.25" x14ac:dyDescent="0.2">
      <c r="A7" s="26" t="s">
        <v>40</v>
      </c>
      <c r="B7" s="27">
        <f t="shared" ref="B7:G7" si="0">B8+B36</f>
        <v>448264.5</v>
      </c>
      <c r="C7" s="27">
        <f t="shared" si="0"/>
        <v>100</v>
      </c>
      <c r="D7" s="27">
        <f t="shared" si="0"/>
        <v>1158711.4499999997</v>
      </c>
      <c r="E7" s="27">
        <f t="shared" si="0"/>
        <v>100</v>
      </c>
      <c r="F7" s="27">
        <f t="shared" si="0"/>
        <v>588470.35</v>
      </c>
      <c r="G7" s="27">
        <f t="shared" si="0"/>
        <v>100</v>
      </c>
      <c r="H7" s="28">
        <f>F7/B7*100-100</f>
        <v>31.27748237926491</v>
      </c>
      <c r="I7" s="29">
        <f>F7/D7*100</f>
        <v>50.786617323924787</v>
      </c>
    </row>
    <row r="8" spans="1:9" ht="30" x14ac:dyDescent="0.25">
      <c r="A8" s="30" t="s">
        <v>14</v>
      </c>
      <c r="B8" s="71">
        <f>B9+B11+B14+B19+B23+B25+B30+B32+B33+B34+B35+B24</f>
        <v>218348</v>
      </c>
      <c r="C8" s="46">
        <f>B8*100/B7</f>
        <v>48.709634601892411</v>
      </c>
      <c r="D8" s="64">
        <f>D9+D11+D14+D19+D23+D25+D30+D32+D33+D34+D35</f>
        <v>581431.49999999988</v>
      </c>
      <c r="E8" s="65">
        <f>D8*100/D7</f>
        <v>50.179145118484847</v>
      </c>
      <c r="F8" s="64">
        <f>F9+F11+F14+F19+F23+F25+F30+F32+F33+F34+F35</f>
        <v>338708.7</v>
      </c>
      <c r="G8" s="14">
        <f>F8*100/F7</f>
        <v>57.557479319051502</v>
      </c>
      <c r="H8" s="23">
        <f>F8/B8*100-100</f>
        <v>55.123335226335939</v>
      </c>
      <c r="I8" s="22">
        <f>F8/D8*100</f>
        <v>58.25427414923341</v>
      </c>
    </row>
    <row r="9" spans="1:9" s="43" customFormat="1" ht="15" x14ac:dyDescent="0.25">
      <c r="A9" s="45" t="s">
        <v>15</v>
      </c>
      <c r="B9" s="71">
        <f>SUM(B10)</f>
        <v>145056.29999999999</v>
      </c>
      <c r="C9" s="46">
        <f>B9*100/B7</f>
        <v>32.359533266631637</v>
      </c>
      <c r="D9" s="65">
        <f>SUM(D10)</f>
        <v>432349.8</v>
      </c>
      <c r="E9" s="65">
        <f>D9*100/D7</f>
        <v>37.312982451325574</v>
      </c>
      <c r="F9" s="65">
        <f>SUM(F10)</f>
        <v>212357.5</v>
      </c>
      <c r="G9" s="46">
        <f>F9*100/F7</f>
        <v>36.086355072944627</v>
      </c>
      <c r="H9" s="47">
        <f>F9/B9*100-100</f>
        <v>46.396606007460548</v>
      </c>
      <c r="I9" s="48">
        <f>F9/D9*100</f>
        <v>49.117057530730904</v>
      </c>
    </row>
    <row r="10" spans="1:9" s="43" customFormat="1" ht="15" x14ac:dyDescent="0.25">
      <c r="A10" s="45" t="s">
        <v>16</v>
      </c>
      <c r="B10" s="71">
        <v>145056.29999999999</v>
      </c>
      <c r="C10" s="46">
        <f>B10*100/B7</f>
        <v>32.359533266631637</v>
      </c>
      <c r="D10" s="65">
        <v>432349.8</v>
      </c>
      <c r="E10" s="65">
        <f>D10*100/D7</f>
        <v>37.312982451325574</v>
      </c>
      <c r="F10" s="65">
        <v>212357.5</v>
      </c>
      <c r="G10" s="46">
        <f>F10*100/F7</f>
        <v>36.086355072944627</v>
      </c>
      <c r="H10" s="47">
        <f>F10/B10*100-100</f>
        <v>46.396606007460548</v>
      </c>
      <c r="I10" s="48">
        <f>F10/D10*100</f>
        <v>49.117057530730904</v>
      </c>
    </row>
    <row r="11" spans="1:9" s="43" customFormat="1" ht="60" x14ac:dyDescent="0.25">
      <c r="A11" s="45" t="s">
        <v>17</v>
      </c>
      <c r="B11" s="71">
        <f>SUM(B12)</f>
        <v>3563.9</v>
      </c>
      <c r="C11" s="46">
        <f>B11*100/B7</f>
        <v>0.79504399746132026</v>
      </c>
      <c r="D11" s="65">
        <f>SUM(D12:D13)</f>
        <v>8437.6</v>
      </c>
      <c r="E11" s="65">
        <f>D11*100/D7</f>
        <v>0.72818819560296932</v>
      </c>
      <c r="F11" s="65">
        <f>SUM(F12:F13)</f>
        <v>3407</v>
      </c>
      <c r="G11" s="46">
        <f>F11*100/F7</f>
        <v>0.57895865101784649</v>
      </c>
      <c r="H11" s="47">
        <f t="shared" ref="H11:H18" si="1">F11/B11*100-100</f>
        <v>-4.4024804287438002</v>
      </c>
      <c r="I11" s="48">
        <f>F11/D11*100</f>
        <v>40.378780695932491</v>
      </c>
    </row>
    <row r="12" spans="1:9" s="43" customFormat="1" ht="30" x14ac:dyDescent="0.25">
      <c r="A12" s="45" t="s">
        <v>18</v>
      </c>
      <c r="B12" s="71">
        <v>3563.9</v>
      </c>
      <c r="C12" s="46">
        <f>B12*100/B7</f>
        <v>0.79504399746132026</v>
      </c>
      <c r="D12" s="65">
        <v>8337.6</v>
      </c>
      <c r="E12" s="65">
        <f>D12*100/D7</f>
        <v>0.71955791927317214</v>
      </c>
      <c r="F12" s="65">
        <v>3306.5</v>
      </c>
      <c r="G12" s="46">
        <f>F12*100/F7</f>
        <v>0.56188047537144392</v>
      </c>
      <c r="H12" s="47">
        <f t="shared" si="1"/>
        <v>-7.2224248716293999</v>
      </c>
      <c r="I12" s="48">
        <f t="shared" ref="I12:I13" si="2">F12/D12*100</f>
        <v>39.657695260026863</v>
      </c>
    </row>
    <row r="13" spans="1:9" s="43" customFormat="1" ht="15" x14ac:dyDescent="0.25">
      <c r="A13" s="45" t="s">
        <v>130</v>
      </c>
      <c r="B13" s="71">
        <v>0</v>
      </c>
      <c r="C13" s="46">
        <f>B13*100/B7</f>
        <v>0</v>
      </c>
      <c r="D13" s="65">
        <v>100</v>
      </c>
      <c r="E13" s="65">
        <f>D13*100/D7</f>
        <v>8.6302763297972096E-3</v>
      </c>
      <c r="F13" s="65">
        <v>100.5</v>
      </c>
      <c r="G13" s="46">
        <f>F13*100/F7</f>
        <v>1.7078175646402575E-2</v>
      </c>
      <c r="H13" s="47" t="e">
        <f t="shared" si="1"/>
        <v>#DIV/0!</v>
      </c>
      <c r="I13" s="48">
        <f t="shared" si="2"/>
        <v>100.49999999999999</v>
      </c>
    </row>
    <row r="14" spans="1:9" s="43" customFormat="1" ht="15" x14ac:dyDescent="0.25">
      <c r="A14" s="45" t="s">
        <v>20</v>
      </c>
      <c r="B14" s="71">
        <f>B16+B17+B18+B15</f>
        <v>50947.899999999994</v>
      </c>
      <c r="C14" s="46">
        <f>B14*100/B7</f>
        <v>11.365588843194139</v>
      </c>
      <c r="D14" s="65">
        <f>D15+D16+D17+D18</f>
        <v>96423</v>
      </c>
      <c r="E14" s="65">
        <f>D14*100/D7</f>
        <v>8.321571345480363</v>
      </c>
      <c r="F14" s="65">
        <f>F15+F16+F17+F18</f>
        <v>99754</v>
      </c>
      <c r="G14" s="46">
        <f>F14*100/F7</f>
        <v>16.951406302798436</v>
      </c>
      <c r="H14" s="47">
        <f t="shared" si="1"/>
        <v>95.796097582039721</v>
      </c>
      <c r="I14" s="48">
        <f t="shared" ref="I14:I35" si="3">F14/D14*100</f>
        <v>103.45456996774629</v>
      </c>
    </row>
    <row r="15" spans="1:9" s="43" customFormat="1" ht="15" x14ac:dyDescent="0.25">
      <c r="A15" s="45" t="s">
        <v>107</v>
      </c>
      <c r="B15" s="71">
        <v>775.5</v>
      </c>
      <c r="C15" s="46"/>
      <c r="D15" s="65">
        <v>1485</v>
      </c>
      <c r="E15" s="65">
        <f>D15*100/D8</f>
        <v>0.25540411897188237</v>
      </c>
      <c r="F15" s="65">
        <v>614.1</v>
      </c>
      <c r="G15" s="46">
        <f>F15*100/F8</f>
        <v>0.18130623748371388</v>
      </c>
      <c r="H15" s="47"/>
      <c r="I15" s="48">
        <f t="shared" si="3"/>
        <v>41.353535353535356</v>
      </c>
    </row>
    <row r="16" spans="1:9" s="43" customFormat="1" ht="15" x14ac:dyDescent="0.25">
      <c r="A16" s="45" t="s">
        <v>85</v>
      </c>
      <c r="B16" s="71">
        <v>4.0999999999999996</v>
      </c>
      <c r="C16" s="46">
        <f>B16*100/B7</f>
        <v>9.1463856718522203E-4</v>
      </c>
      <c r="D16" s="65">
        <v>0</v>
      </c>
      <c r="E16" s="65">
        <f>D16*100/D7</f>
        <v>0</v>
      </c>
      <c r="F16" s="65">
        <v>13.6</v>
      </c>
      <c r="G16" s="46">
        <f>F16*100/F7</f>
        <v>2.3110765053838312E-3</v>
      </c>
      <c r="H16" s="47">
        <f t="shared" si="1"/>
        <v>231.70731707317077</v>
      </c>
      <c r="I16" s="48"/>
    </row>
    <row r="17" spans="1:9" s="43" customFormat="1" ht="15" x14ac:dyDescent="0.25">
      <c r="A17" s="45" t="s">
        <v>21</v>
      </c>
      <c r="B17" s="71">
        <v>49110.1</v>
      </c>
      <c r="C17" s="46">
        <f>B17*100/B7</f>
        <v>10.955607682517799</v>
      </c>
      <c r="D17" s="65">
        <v>93788</v>
      </c>
      <c r="E17" s="65">
        <f>D17*100/D7</f>
        <v>8.0941635641902057</v>
      </c>
      <c r="F17" s="65">
        <v>98045.7</v>
      </c>
      <c r="G17" s="46">
        <f>F17*100/F7</f>
        <v>16.661111303228786</v>
      </c>
      <c r="H17" s="47">
        <f t="shared" si="1"/>
        <v>99.644675942423248</v>
      </c>
      <c r="I17" s="48">
        <f t="shared" si="3"/>
        <v>104.53970657226937</v>
      </c>
    </row>
    <row r="18" spans="1:9" s="43" customFormat="1" ht="15" x14ac:dyDescent="0.25">
      <c r="A18" s="45" t="s">
        <v>86</v>
      </c>
      <c r="B18" s="71">
        <v>1058.2</v>
      </c>
      <c r="C18" s="46">
        <f>B18*100/B7</f>
        <v>0.2360659833647322</v>
      </c>
      <c r="D18" s="65">
        <v>1150</v>
      </c>
      <c r="E18" s="65">
        <v>0</v>
      </c>
      <c r="F18" s="65">
        <v>1080.5999999999999</v>
      </c>
      <c r="G18" s="46">
        <v>0</v>
      </c>
      <c r="H18" s="47">
        <f t="shared" si="1"/>
        <v>2.1168021168020914</v>
      </c>
      <c r="I18" s="48">
        <f t="shared" si="3"/>
        <v>93.96521739130435</v>
      </c>
    </row>
    <row r="19" spans="1:9" s="43" customFormat="1" ht="14.25" customHeight="1" x14ac:dyDescent="0.25">
      <c r="A19" s="45" t="s">
        <v>23</v>
      </c>
      <c r="B19" s="71">
        <f>B20+B21+B22</f>
        <v>2958.8</v>
      </c>
      <c r="C19" s="46">
        <f>B19*100/B7</f>
        <v>0.66005672989942321</v>
      </c>
      <c r="D19" s="65">
        <f>D20+D21+D22</f>
        <v>9193</v>
      </c>
      <c r="E19" s="65">
        <f>D19*100/D7</f>
        <v>0.79338130299825749</v>
      </c>
      <c r="F19" s="65">
        <f>F20+F21+F22</f>
        <v>3151.9</v>
      </c>
      <c r="G19" s="46">
        <f>F19*100/F7</f>
        <v>0.53560897333230129</v>
      </c>
      <c r="H19" s="47">
        <f>F19/B19*100-100</f>
        <v>6.5262944436933878</v>
      </c>
      <c r="I19" s="48">
        <f t="shared" si="3"/>
        <v>34.285869683454806</v>
      </c>
    </row>
    <row r="20" spans="1:9" s="43" customFormat="1" ht="15" x14ac:dyDescent="0.25">
      <c r="A20" s="45" t="s">
        <v>87</v>
      </c>
      <c r="B20" s="71">
        <v>181.3</v>
      </c>
      <c r="C20" s="46">
        <f>B20*100/B7</f>
        <v>4.0444871275775798E-2</v>
      </c>
      <c r="D20" s="65">
        <v>4698</v>
      </c>
      <c r="E20" s="65">
        <f>D20*100/D7</f>
        <v>0.4054503819738729</v>
      </c>
      <c r="F20" s="65">
        <v>-674.8</v>
      </c>
      <c r="G20" s="46">
        <f>F20*100/F7</f>
        <v>-0.11467017837007422</v>
      </c>
      <c r="H20" s="47">
        <f t="shared" ref="H20:H24" si="4">F20/B20*100-100</f>
        <v>-472.20077220077218</v>
      </c>
      <c r="I20" s="48">
        <f t="shared" si="3"/>
        <v>-14.363558961260109</v>
      </c>
    </row>
    <row r="21" spans="1:9" s="43" customFormat="1" ht="15" x14ac:dyDescent="0.25">
      <c r="A21" s="45" t="s">
        <v>88</v>
      </c>
      <c r="B21" s="71">
        <v>2743</v>
      </c>
      <c r="C21" s="46">
        <f>B21*100/B7</f>
        <v>0.61191550970464981</v>
      </c>
      <c r="D21" s="65">
        <v>3815</v>
      </c>
      <c r="E21" s="65">
        <f>D21*100/D7</f>
        <v>0.32924504198176352</v>
      </c>
      <c r="F21" s="65">
        <v>3811.1</v>
      </c>
      <c r="G21" s="46">
        <f>F21*100/F7</f>
        <v>0.64762821100502344</v>
      </c>
      <c r="H21" s="47">
        <f t="shared" si="4"/>
        <v>38.939117754283615</v>
      </c>
      <c r="I21" s="48">
        <f t="shared" si="3"/>
        <v>99.89777195281782</v>
      </c>
    </row>
    <row r="22" spans="1:9" s="43" customFormat="1" ht="15" x14ac:dyDescent="0.25">
      <c r="A22" s="45" t="s">
        <v>89</v>
      </c>
      <c r="B22" s="71">
        <v>34.5</v>
      </c>
      <c r="C22" s="46">
        <f>B22*100/B7</f>
        <v>7.6963489189976007E-3</v>
      </c>
      <c r="D22" s="65">
        <v>680</v>
      </c>
      <c r="E22" s="65">
        <f>D22*100/D7</f>
        <v>5.8685879042621021E-2</v>
      </c>
      <c r="F22" s="65">
        <v>15.6</v>
      </c>
      <c r="G22" s="46">
        <f>F22*100/F7</f>
        <v>2.6509406973520416E-3</v>
      </c>
      <c r="H22" s="47">
        <f t="shared" si="4"/>
        <v>-54.782608695652172</v>
      </c>
      <c r="I22" s="48">
        <f t="shared" si="3"/>
        <v>2.2941176470588234</v>
      </c>
    </row>
    <row r="23" spans="1:9" s="43" customFormat="1" ht="15" x14ac:dyDescent="0.25">
      <c r="A23" s="45" t="s">
        <v>24</v>
      </c>
      <c r="B23" s="71">
        <v>1537.2</v>
      </c>
      <c r="C23" s="46">
        <f>B23*100/B7</f>
        <v>0.3429225379212496</v>
      </c>
      <c r="D23" s="65">
        <v>3600</v>
      </c>
      <c r="E23" s="65">
        <f>D23*100/D7</f>
        <v>0.31068994787269955</v>
      </c>
      <c r="F23" s="65">
        <v>4039.1</v>
      </c>
      <c r="G23" s="46">
        <f>F23*100/F7</f>
        <v>0.68637272888939949</v>
      </c>
      <c r="H23" s="47">
        <f t="shared" si="4"/>
        <v>162.75696070778037</v>
      </c>
      <c r="I23" s="48">
        <f t="shared" si="3"/>
        <v>112.19722222222221</v>
      </c>
    </row>
    <row r="24" spans="1:9" s="43" customFormat="1" ht="30" x14ac:dyDescent="0.25">
      <c r="A24" s="45" t="s">
        <v>110</v>
      </c>
      <c r="B24" s="71">
        <v>0.2</v>
      </c>
      <c r="C24" s="46"/>
      <c r="D24" s="65">
        <v>0</v>
      </c>
      <c r="E24" s="65"/>
      <c r="F24" s="65">
        <v>0.2</v>
      </c>
      <c r="G24" s="46"/>
      <c r="H24" s="47">
        <f t="shared" si="4"/>
        <v>0</v>
      </c>
      <c r="I24" s="48" t="e">
        <f t="shared" si="3"/>
        <v>#DIV/0!</v>
      </c>
    </row>
    <row r="25" spans="1:9" s="43" customFormat="1" ht="60" x14ac:dyDescent="0.25">
      <c r="A25" s="45" t="s">
        <v>90</v>
      </c>
      <c r="B25" s="71">
        <f>SUM(B26:B29)</f>
        <v>6538.2</v>
      </c>
      <c r="C25" s="46">
        <f>B25*100/B7</f>
        <v>1.4585585073098584</v>
      </c>
      <c r="D25" s="65">
        <f>D26+D27+D28+D29</f>
        <v>13327.1</v>
      </c>
      <c r="E25" s="65">
        <f>D25*100/D7</f>
        <v>1.1501655567484039</v>
      </c>
      <c r="F25" s="65">
        <f>SUM(F26:F29)</f>
        <v>6019</v>
      </c>
      <c r="G25" s="46">
        <f>F25*100/F7</f>
        <v>1.0228212857283294</v>
      </c>
      <c r="H25" s="47">
        <f>F25/B25*100-100</f>
        <v>-7.9410235232938646</v>
      </c>
      <c r="I25" s="48">
        <f t="shared" si="3"/>
        <v>45.16361398954011</v>
      </c>
    </row>
    <row r="26" spans="1:9" s="43" customFormat="1" ht="15" x14ac:dyDescent="0.25">
      <c r="A26" s="45" t="s">
        <v>91</v>
      </c>
      <c r="B26" s="71">
        <v>1679.4</v>
      </c>
      <c r="C26" s="46">
        <f>B26*100/B7</f>
        <v>0.37464488042216149</v>
      </c>
      <c r="D26" s="65">
        <v>3557</v>
      </c>
      <c r="E26" s="65">
        <f>D26*100/D7</f>
        <v>0.30697892905088675</v>
      </c>
      <c r="F26" s="65">
        <v>1636.9</v>
      </c>
      <c r="G26" s="46">
        <f>F26*100/F7</f>
        <v>0.27816184791638188</v>
      </c>
      <c r="H26" s="47">
        <f>F26/B26*100-100</f>
        <v>-2.5306657139454529</v>
      </c>
      <c r="I26" s="48">
        <f t="shared" si="3"/>
        <v>46.019117233623838</v>
      </c>
    </row>
    <row r="27" spans="1:9" s="43" customFormat="1" ht="15" x14ac:dyDescent="0.25">
      <c r="A27" s="45" t="s">
        <v>92</v>
      </c>
      <c r="B27" s="71">
        <v>1457.8</v>
      </c>
      <c r="C27" s="46">
        <f>B27*100/B7</f>
        <v>0.32520978127868705</v>
      </c>
      <c r="D27" s="65">
        <v>3198.6</v>
      </c>
      <c r="E27" s="65">
        <f>D27*100/D7</f>
        <v>0.27604801868489354</v>
      </c>
      <c r="F27" s="65">
        <v>1675</v>
      </c>
      <c r="G27" s="46">
        <f>F27*100/F7</f>
        <v>0.28463626077337628</v>
      </c>
      <c r="H27" s="47">
        <f>F27/B27*100-100</f>
        <v>14.899163122513386</v>
      </c>
      <c r="I27" s="48">
        <f t="shared" si="3"/>
        <v>52.3666604139311</v>
      </c>
    </row>
    <row r="28" spans="1:9" s="43" customFormat="1" ht="30" x14ac:dyDescent="0.25">
      <c r="A28" s="45" t="s">
        <v>93</v>
      </c>
      <c r="B28" s="71">
        <v>0</v>
      </c>
      <c r="C28" s="46">
        <v>0</v>
      </c>
      <c r="D28" s="65">
        <v>0</v>
      </c>
      <c r="E28" s="65">
        <v>0</v>
      </c>
      <c r="F28" s="65">
        <v>0</v>
      </c>
      <c r="G28" s="46">
        <v>0</v>
      </c>
      <c r="H28" s="46" t="s">
        <v>108</v>
      </c>
      <c r="I28" s="48" t="e">
        <f t="shared" si="3"/>
        <v>#DIV/0!</v>
      </c>
    </row>
    <row r="29" spans="1:9" s="43" customFormat="1" ht="30" x14ac:dyDescent="0.25">
      <c r="A29" s="45" t="s">
        <v>94</v>
      </c>
      <c r="B29" s="71">
        <v>3401</v>
      </c>
      <c r="C29" s="46">
        <f>B29*100/B7</f>
        <v>0.75870384560900983</v>
      </c>
      <c r="D29" s="65">
        <v>6571.5</v>
      </c>
      <c r="E29" s="65">
        <f>D29*100/D7</f>
        <v>0.56713860901262358</v>
      </c>
      <c r="F29" s="65">
        <v>2707.1</v>
      </c>
      <c r="G29" s="46">
        <f>F29*100/F7</f>
        <v>0.46002317703857126</v>
      </c>
      <c r="H29" s="47">
        <f t="shared" ref="H29:H33" si="5">F29/B29*100-100</f>
        <v>-20.402822699206112</v>
      </c>
      <c r="I29" s="48">
        <f t="shared" si="3"/>
        <v>41.194552233127901</v>
      </c>
    </row>
    <row r="30" spans="1:9" s="43" customFormat="1" ht="30" x14ac:dyDescent="0.25">
      <c r="A30" s="45" t="s">
        <v>25</v>
      </c>
      <c r="B30" s="71">
        <f>SUM(B31)</f>
        <v>582.5</v>
      </c>
      <c r="C30" s="46">
        <f>B30*100/B7</f>
        <v>0.12994560131351021</v>
      </c>
      <c r="D30" s="65">
        <f>SUM(D31)</f>
        <v>697.2</v>
      </c>
      <c r="E30" s="65">
        <f>D30*100/D7</f>
        <v>6.017028657134614E-2</v>
      </c>
      <c r="F30" s="65">
        <f>SUM(F31)</f>
        <v>635.4</v>
      </c>
      <c r="G30" s="46">
        <f>F30*100/F7</f>
        <v>0.10797485378830046</v>
      </c>
      <c r="H30" s="47">
        <f t="shared" si="5"/>
        <v>9.0815450643776785</v>
      </c>
      <c r="I30" s="48">
        <f t="shared" si="3"/>
        <v>91.135972461273667</v>
      </c>
    </row>
    <row r="31" spans="1:9" s="43" customFormat="1" ht="30" x14ac:dyDescent="0.25">
      <c r="A31" s="45" t="s">
        <v>26</v>
      </c>
      <c r="B31" s="71">
        <v>582.5</v>
      </c>
      <c r="C31" s="46">
        <f>B31*100/B8</f>
        <v>0.26677597230109734</v>
      </c>
      <c r="D31" s="65">
        <v>697.2</v>
      </c>
      <c r="E31" s="65">
        <v>0</v>
      </c>
      <c r="F31" s="65">
        <v>635.4</v>
      </c>
      <c r="G31" s="46">
        <v>0</v>
      </c>
      <c r="H31" s="47">
        <f t="shared" si="5"/>
        <v>9.0815450643776785</v>
      </c>
      <c r="I31" s="48">
        <f t="shared" si="3"/>
        <v>91.135972461273667</v>
      </c>
    </row>
    <row r="32" spans="1:9" s="43" customFormat="1" ht="48" customHeight="1" x14ac:dyDescent="0.25">
      <c r="A32" s="45" t="s">
        <v>27</v>
      </c>
      <c r="B32" s="71">
        <v>5144</v>
      </c>
      <c r="C32" s="46">
        <f>B32*100/B9</f>
        <v>3.5462092994237411</v>
      </c>
      <c r="D32" s="65">
        <v>14256.3</v>
      </c>
      <c r="E32" s="65">
        <f>D32*100/D7</f>
        <v>1.2303580844048796</v>
      </c>
      <c r="F32" s="65">
        <v>7336.9</v>
      </c>
      <c r="G32" s="46">
        <f>F32*100/F7</f>
        <v>1.2467747950257817</v>
      </c>
      <c r="H32" s="47">
        <f t="shared" si="5"/>
        <v>42.630248833592532</v>
      </c>
      <c r="I32" s="48">
        <f t="shared" si="3"/>
        <v>51.464264921473315</v>
      </c>
    </row>
    <row r="33" spans="1:9" s="43" customFormat="1" ht="45" x14ac:dyDescent="0.25">
      <c r="A33" s="45" t="s">
        <v>28</v>
      </c>
      <c r="B33" s="71">
        <v>1507.8</v>
      </c>
      <c r="C33" s="46">
        <f>B33*100/B10</f>
        <v>1.039458472331088</v>
      </c>
      <c r="D33" s="65">
        <v>2278</v>
      </c>
      <c r="E33" s="65">
        <f>D33*100/D7</f>
        <v>0.19659769479278041</v>
      </c>
      <c r="F33" s="65">
        <v>703.6</v>
      </c>
      <c r="G33" s="46">
        <v>1507.8</v>
      </c>
      <c r="H33" s="47">
        <f t="shared" si="5"/>
        <v>-53.33598620506698</v>
      </c>
      <c r="I33" s="48">
        <f t="shared" si="3"/>
        <v>30.886742756804214</v>
      </c>
    </row>
    <row r="34" spans="1:9" s="43" customFormat="1" ht="30" x14ac:dyDescent="0.25">
      <c r="A34" s="45" t="s">
        <v>29</v>
      </c>
      <c r="B34" s="71">
        <v>511.2</v>
      </c>
      <c r="C34" s="46">
        <f>B34*100/B7</f>
        <v>0.11403981354758184</v>
      </c>
      <c r="D34" s="65">
        <v>869.5</v>
      </c>
      <c r="E34" s="65">
        <f>D34*100/D7</f>
        <v>7.5040252687586739E-2</v>
      </c>
      <c r="F34" s="65">
        <v>1304.3</v>
      </c>
      <c r="G34" s="46">
        <f>F34*100/F7</f>
        <v>0.22164243279206847</v>
      </c>
      <c r="H34" s="46" t="s">
        <v>109</v>
      </c>
      <c r="I34" s="48">
        <f t="shared" si="3"/>
        <v>150.00575043128234</v>
      </c>
    </row>
    <row r="35" spans="1:9" s="43" customFormat="1" ht="15" x14ac:dyDescent="0.25">
      <c r="A35" s="45" t="s">
        <v>30</v>
      </c>
      <c r="B35" s="71">
        <v>0</v>
      </c>
      <c r="C35" s="46">
        <v>0</v>
      </c>
      <c r="D35" s="65">
        <v>0</v>
      </c>
      <c r="E35" s="65">
        <v>0</v>
      </c>
      <c r="F35" s="65">
        <v>0</v>
      </c>
      <c r="G35" s="46" t="s">
        <v>19</v>
      </c>
      <c r="H35" s="46"/>
      <c r="I35" s="48" t="e">
        <f t="shared" si="3"/>
        <v>#DIV/0!</v>
      </c>
    </row>
    <row r="36" spans="1:9" s="43" customFormat="1" ht="18" customHeight="1" x14ac:dyDescent="0.25">
      <c r="A36" s="49" t="s">
        <v>31</v>
      </c>
      <c r="B36" s="65">
        <f t="shared" ref="B36" si="6">B37+B44+B45</f>
        <v>229916.49999999997</v>
      </c>
      <c r="C36" s="46">
        <f>B36*100/B7</f>
        <v>51.290365398107582</v>
      </c>
      <c r="D36" s="65">
        <f>D37+D44+D45</f>
        <v>577279.94999999995</v>
      </c>
      <c r="E36" s="65">
        <f>D36*100/D7</f>
        <v>49.82085488151516</v>
      </c>
      <c r="F36" s="65">
        <f>F37+F44+F45</f>
        <v>249761.65</v>
      </c>
      <c r="G36" s="46">
        <f>F36*100/F7</f>
        <v>42.442520680948498</v>
      </c>
      <c r="H36" s="47">
        <f t="shared" ref="H36:H41" si="7">F36/B36*100-100</f>
        <v>8.6314596821019904</v>
      </c>
      <c r="I36" s="48">
        <f t="shared" ref="I36:I41" si="8">F36/D36*100</f>
        <v>43.265256311084428</v>
      </c>
    </row>
    <row r="37" spans="1:9" s="43" customFormat="1" ht="60" x14ac:dyDescent="0.25">
      <c r="A37" s="45" t="s">
        <v>32</v>
      </c>
      <c r="B37" s="71">
        <f>SUM(B38:B41)</f>
        <v>230001.49999999997</v>
      </c>
      <c r="C37" s="46">
        <f>B37*100/B7</f>
        <v>51.309327417183376</v>
      </c>
      <c r="D37" s="65">
        <f>D38+D39+D40+D41</f>
        <v>577280</v>
      </c>
      <c r="E37" s="65">
        <f>D37*100/D7</f>
        <v>49.820859196653331</v>
      </c>
      <c r="F37" s="65">
        <f>F38+F39+F40+F41</f>
        <v>249761.69999999998</v>
      </c>
      <c r="G37" s="46">
        <f>F37*100/F7</f>
        <v>42.442529177553297</v>
      </c>
      <c r="H37" s="47">
        <f t="shared" si="7"/>
        <v>8.5913352739003983</v>
      </c>
      <c r="I37" s="48">
        <f t="shared" si="8"/>
        <v>43.265261225055426</v>
      </c>
    </row>
    <row r="38" spans="1:9" s="43" customFormat="1" ht="33" customHeight="1" x14ac:dyDescent="0.25">
      <c r="A38" s="45" t="s">
        <v>33</v>
      </c>
      <c r="B38" s="71">
        <v>1983.8</v>
      </c>
      <c r="C38" s="46">
        <f>B38*100/B7</f>
        <v>0.44255121697123018</v>
      </c>
      <c r="D38" s="65">
        <v>3159</v>
      </c>
      <c r="E38" s="65">
        <f>D38*100/D7</f>
        <v>0.27263042925829384</v>
      </c>
      <c r="F38" s="65">
        <v>1579.8</v>
      </c>
      <c r="G38" s="46">
        <f>F38*100/F7</f>
        <v>0.26845872523568948</v>
      </c>
      <c r="H38" s="47">
        <f t="shared" si="7"/>
        <v>-20.364956144772663</v>
      </c>
      <c r="I38" s="48">
        <f t="shared" si="8"/>
        <v>50.009496676163344</v>
      </c>
    </row>
    <row r="39" spans="1:9" s="43" customFormat="1" ht="45" x14ac:dyDescent="0.25">
      <c r="A39" s="45" t="s">
        <v>34</v>
      </c>
      <c r="B39" s="71">
        <v>15716.5</v>
      </c>
      <c r="C39" s="46">
        <f>B39*100/B7</f>
        <v>3.5060773271137911</v>
      </c>
      <c r="D39" s="65">
        <v>177314.5</v>
      </c>
      <c r="E39" s="65">
        <f>D39*100/D7</f>
        <v>15.302731322798273</v>
      </c>
      <c r="F39" s="65">
        <v>29071.200000000001</v>
      </c>
      <c r="G39" s="46">
        <f>F39*100/F7</f>
        <v>4.9401299487731203</v>
      </c>
      <c r="H39" s="48">
        <f t="shared" si="7"/>
        <v>84.972481150383373</v>
      </c>
      <c r="I39" s="48">
        <f t="shared" si="8"/>
        <v>16.39527506210716</v>
      </c>
    </row>
    <row r="40" spans="1:9" s="43" customFormat="1" ht="45" x14ac:dyDescent="0.25">
      <c r="A40" s="45" t="s">
        <v>35</v>
      </c>
      <c r="B40" s="71">
        <v>198286.9</v>
      </c>
      <c r="C40" s="46">
        <v>7</v>
      </c>
      <c r="D40" s="65">
        <v>367295.2</v>
      </c>
      <c r="E40" s="65">
        <f>D40*100/D7</f>
        <v>31.698590706081319</v>
      </c>
      <c r="F40" s="65">
        <v>203084.4</v>
      </c>
      <c r="G40" s="46">
        <f>F40*100/F7</f>
        <v>34.510557753674419</v>
      </c>
      <c r="H40" s="48">
        <f t="shared" si="7"/>
        <v>2.4194740045862915</v>
      </c>
      <c r="I40" s="48">
        <f t="shared" si="8"/>
        <v>55.291874219973472</v>
      </c>
    </row>
    <row r="41" spans="1:9" s="43" customFormat="1" ht="15" x14ac:dyDescent="0.25">
      <c r="A41" s="45" t="s">
        <v>36</v>
      </c>
      <c r="B41" s="71">
        <v>14014.3</v>
      </c>
      <c r="C41" s="46">
        <f>B41*100/B7</f>
        <v>3.1263461639277703</v>
      </c>
      <c r="D41" s="65">
        <v>29511.3</v>
      </c>
      <c r="E41" s="65">
        <f>D41*100/D7</f>
        <v>2.5469067385154438</v>
      </c>
      <c r="F41" s="65">
        <v>16026.3</v>
      </c>
      <c r="G41" s="46">
        <f>F41*100/F7</f>
        <v>2.7233827498700656</v>
      </c>
      <c r="H41" s="48">
        <f t="shared" si="7"/>
        <v>14.356764162319919</v>
      </c>
      <c r="I41" s="48">
        <f t="shared" si="8"/>
        <v>54.30563885698021</v>
      </c>
    </row>
    <row r="42" spans="1:9" s="43" customFormat="1" ht="45" x14ac:dyDescent="0.25">
      <c r="A42" s="45" t="s">
        <v>95</v>
      </c>
      <c r="B42" s="71">
        <v>0</v>
      </c>
      <c r="C42" s="46">
        <v>0</v>
      </c>
      <c r="D42" s="65">
        <v>0</v>
      </c>
      <c r="E42" s="65">
        <v>0</v>
      </c>
      <c r="F42" s="65">
        <v>0</v>
      </c>
      <c r="G42" s="46">
        <v>0</v>
      </c>
      <c r="H42" s="48"/>
      <c r="I42" s="48"/>
    </row>
    <row r="43" spans="1:9" s="43" customFormat="1" ht="30" x14ac:dyDescent="0.25">
      <c r="A43" s="45" t="s">
        <v>37</v>
      </c>
      <c r="B43" s="71">
        <v>0</v>
      </c>
      <c r="C43" s="46">
        <v>0</v>
      </c>
      <c r="D43" s="65">
        <v>0</v>
      </c>
      <c r="E43" s="65">
        <v>0</v>
      </c>
      <c r="F43" s="65">
        <v>0</v>
      </c>
      <c r="G43" s="46">
        <v>0</v>
      </c>
      <c r="H43" s="48"/>
      <c r="I43" s="48"/>
    </row>
    <row r="44" spans="1:9" s="43" customFormat="1" ht="60" x14ac:dyDescent="0.25">
      <c r="A44" s="45" t="s">
        <v>38</v>
      </c>
      <c r="B44" s="71">
        <v>0</v>
      </c>
      <c r="C44" s="46">
        <v>0</v>
      </c>
      <c r="D44" s="65">
        <v>0</v>
      </c>
      <c r="E44" s="65">
        <v>0</v>
      </c>
      <c r="F44" s="65">
        <v>0</v>
      </c>
      <c r="G44" s="46">
        <v>0</v>
      </c>
      <c r="H44" s="48" t="s">
        <v>111</v>
      </c>
      <c r="I44" s="48" t="e">
        <f t="shared" ref="I44" si="9">F44/D44*100</f>
        <v>#DIV/0!</v>
      </c>
    </row>
    <row r="45" spans="1:9" s="43" customFormat="1" ht="30" x14ac:dyDescent="0.25">
      <c r="A45" s="45" t="s">
        <v>39</v>
      </c>
      <c r="B45" s="71">
        <v>-85</v>
      </c>
      <c r="C45" s="46" t="s">
        <v>19</v>
      </c>
      <c r="D45" s="65">
        <v>-0.05</v>
      </c>
      <c r="E45" s="65" t="s">
        <v>19</v>
      </c>
      <c r="F45" s="65">
        <v>-0.05</v>
      </c>
      <c r="G45" s="46" t="s">
        <v>111</v>
      </c>
      <c r="H45" s="48">
        <f t="shared" ref="H45" si="10">F45/B45*100-100</f>
        <v>-99.941176470588232</v>
      </c>
      <c r="I45" s="48">
        <f t="shared" ref="I45" si="11">F45/D45*100</f>
        <v>100</v>
      </c>
    </row>
    <row r="46" spans="1:9" s="15" customFormat="1" x14ac:dyDescent="0.2"/>
    <row r="47" spans="1:9" s="15" customFormat="1" x14ac:dyDescent="0.2"/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L7" sqref="L7"/>
    </sheetView>
  </sheetViews>
  <sheetFormatPr defaultRowHeight="12.75" x14ac:dyDescent="0.2"/>
  <cols>
    <col min="1" max="1" width="38.42578125" style="21" customWidth="1"/>
    <col min="2" max="2" width="14.5703125" style="53" customWidth="1"/>
    <col min="3" max="3" width="12.140625" style="15" customWidth="1"/>
    <col min="4" max="4" width="17.28515625" style="15" customWidth="1"/>
    <col min="5" max="5" width="13.7109375" style="43" customWidth="1"/>
    <col min="6" max="6" width="16.5703125" style="15" customWidth="1"/>
    <col min="7" max="7" width="13.42578125" style="15" customWidth="1"/>
    <col min="8" max="8" width="14.7109375" style="15" customWidth="1"/>
    <col min="9" max="9" width="14" style="15" customWidth="1"/>
    <col min="10" max="16384" width="9.140625" style="15"/>
  </cols>
  <sheetData>
    <row r="1" spans="1:9" s="43" customFormat="1" ht="14.25" x14ac:dyDescent="0.2">
      <c r="A1" s="79" t="s">
        <v>105</v>
      </c>
      <c r="B1" s="79"/>
      <c r="C1" s="79"/>
      <c r="D1" s="79"/>
      <c r="E1" s="79"/>
      <c r="F1" s="79"/>
      <c r="G1" s="79"/>
      <c r="H1" s="79"/>
      <c r="I1" s="79"/>
    </row>
    <row r="2" spans="1:9" s="43" customFormat="1" ht="27" customHeight="1" x14ac:dyDescent="0.25">
      <c r="A2" s="54"/>
      <c r="B2" s="50"/>
      <c r="C2" s="55"/>
      <c r="D2" s="16"/>
      <c r="E2" s="55"/>
      <c r="F2" s="16"/>
      <c r="G2" s="55"/>
      <c r="H2" s="55"/>
      <c r="I2" s="56" t="s">
        <v>96</v>
      </c>
    </row>
    <row r="3" spans="1:9" s="43" customFormat="1" ht="68.25" customHeight="1" x14ac:dyDescent="0.2">
      <c r="A3" s="57" t="s">
        <v>0</v>
      </c>
      <c r="B3" s="51" t="s">
        <v>132</v>
      </c>
      <c r="C3" s="57" t="s">
        <v>97</v>
      </c>
      <c r="D3" s="17" t="s">
        <v>133</v>
      </c>
      <c r="E3" s="57" t="s">
        <v>98</v>
      </c>
      <c r="F3" s="17" t="s">
        <v>127</v>
      </c>
      <c r="G3" s="57" t="s">
        <v>98</v>
      </c>
      <c r="H3" s="57" t="s">
        <v>3</v>
      </c>
      <c r="I3" s="57" t="s">
        <v>99</v>
      </c>
    </row>
    <row r="4" spans="1:9" s="43" customFormat="1" ht="15.75" thickBot="1" x14ac:dyDescent="0.3">
      <c r="A4" s="58">
        <v>1</v>
      </c>
      <c r="B4" s="52">
        <v>2</v>
      </c>
      <c r="C4" s="59">
        <v>3</v>
      </c>
      <c r="D4" s="31">
        <v>4</v>
      </c>
      <c r="E4" s="59">
        <v>5</v>
      </c>
      <c r="F4" s="31">
        <v>6</v>
      </c>
      <c r="G4" s="59">
        <v>7</v>
      </c>
      <c r="H4" s="59">
        <v>8</v>
      </c>
      <c r="I4" s="59">
        <v>9</v>
      </c>
    </row>
    <row r="5" spans="1:9" s="43" customFormat="1" ht="15" thickBot="1" x14ac:dyDescent="0.25">
      <c r="A5" s="36" t="s">
        <v>100</v>
      </c>
      <c r="B5" s="37">
        <f>SUM(B6+B15+B17+B20+B25+B32+B38+B41+B46+B51+B53)</f>
        <v>437230.69999999995</v>
      </c>
      <c r="C5" s="38">
        <f>SUM(C6+C15+C17+C20+C25+C30+C32+C38+C41+C46+C53+C55)</f>
        <v>100.00000000000001</v>
      </c>
      <c r="D5" s="37">
        <f>SUM(D6+D15+D17+D20+D25+D30+D32+D38+D41+D46+D53+D55)</f>
        <v>1152733.5</v>
      </c>
      <c r="E5" s="38">
        <f>SUM(E6:E57)</f>
        <v>100</v>
      </c>
      <c r="F5" s="37">
        <f>SUM(F6+F15+F17+F20+F25+F30+F32+F38+F41+F46+F53+F55)</f>
        <v>517157.40000000008</v>
      </c>
      <c r="G5" s="39">
        <f>SUM(G6:G57)</f>
        <v>99.999999999999986</v>
      </c>
      <c r="H5" s="39">
        <f>F5/B5*100-100</f>
        <v>18.28021225408007</v>
      </c>
      <c r="I5" s="40">
        <f>F5/D5*100</f>
        <v>44.863569940493626</v>
      </c>
    </row>
    <row r="6" spans="1:9" ht="30" x14ac:dyDescent="0.2">
      <c r="A6" s="32" t="s">
        <v>41</v>
      </c>
      <c r="B6" s="33">
        <f>SUM(B7:B14)</f>
        <v>40786</v>
      </c>
      <c r="C6" s="34">
        <f>B6*100/B5</f>
        <v>9.3282562272045411</v>
      </c>
      <c r="D6" s="67">
        <f>SUM(D7:D14)</f>
        <v>114644.3</v>
      </c>
      <c r="E6" s="68">
        <f>D6*100/D5</f>
        <v>9.9454297112038468</v>
      </c>
      <c r="F6" s="67">
        <f>SUM(F7:F14)</f>
        <v>56747.1</v>
      </c>
      <c r="G6" s="35">
        <f>F6*100/F5</f>
        <v>10.972887558023919</v>
      </c>
      <c r="H6" s="35">
        <f t="shared" ref="H6:H56" si="0">F6/B6*100-100</f>
        <v>39.133771392144354</v>
      </c>
      <c r="I6" s="35">
        <f t="shared" ref="I6:I57" si="1">F6/D6*100</f>
        <v>49.49840506680227</v>
      </c>
    </row>
    <row r="7" spans="1:9" ht="50.25" customHeight="1" x14ac:dyDescent="0.2">
      <c r="A7" s="18" t="s">
        <v>124</v>
      </c>
      <c r="B7" s="24">
        <v>1518.8</v>
      </c>
      <c r="C7" s="19"/>
      <c r="D7" s="69">
        <v>3250.5</v>
      </c>
      <c r="E7" s="70"/>
      <c r="F7" s="69">
        <v>1558.3</v>
      </c>
      <c r="G7" s="20"/>
      <c r="H7" s="20">
        <f t="shared" si="0"/>
        <v>2.6007374242823289</v>
      </c>
      <c r="I7" s="20">
        <f t="shared" si="1"/>
        <v>47.940316874327024</v>
      </c>
    </row>
    <row r="8" spans="1:9" ht="75" x14ac:dyDescent="0.2">
      <c r="A8" s="18" t="s">
        <v>42</v>
      </c>
      <c r="B8" s="24">
        <v>1455.8</v>
      </c>
      <c r="C8" s="19"/>
      <c r="D8" s="69">
        <v>3418.8</v>
      </c>
      <c r="E8" s="70"/>
      <c r="F8" s="69">
        <v>1685.7</v>
      </c>
      <c r="G8" s="20"/>
      <c r="H8" s="20">
        <f t="shared" si="0"/>
        <v>15.79200439620827</v>
      </c>
      <c r="I8" s="20">
        <f t="shared" si="1"/>
        <v>49.306774306774301</v>
      </c>
    </row>
    <row r="9" spans="1:9" ht="75" customHeight="1" x14ac:dyDescent="0.2">
      <c r="A9" s="18" t="s">
        <v>43</v>
      </c>
      <c r="B9" s="24">
        <v>24498.2</v>
      </c>
      <c r="C9" s="19"/>
      <c r="D9" s="69">
        <v>60839.9</v>
      </c>
      <c r="E9" s="70"/>
      <c r="F9" s="69">
        <v>28968.2</v>
      </c>
      <c r="G9" s="20"/>
      <c r="H9" s="20">
        <f t="shared" si="0"/>
        <v>18.246238499155027</v>
      </c>
      <c r="I9" s="20">
        <f t="shared" si="1"/>
        <v>47.613819220610161</v>
      </c>
    </row>
    <row r="10" spans="1:9" ht="15" x14ac:dyDescent="0.2">
      <c r="A10" s="18" t="s">
        <v>44</v>
      </c>
      <c r="B10" s="24">
        <v>0.2</v>
      </c>
      <c r="C10" s="19"/>
      <c r="D10" s="69">
        <v>1.6</v>
      </c>
      <c r="E10" s="70"/>
      <c r="F10" s="69">
        <v>1.8</v>
      </c>
      <c r="G10" s="20"/>
      <c r="H10" s="20" t="s">
        <v>22</v>
      </c>
      <c r="I10" s="20">
        <f t="shared" si="1"/>
        <v>112.5</v>
      </c>
    </row>
    <row r="11" spans="1:9" ht="60" x14ac:dyDescent="0.2">
      <c r="A11" s="18" t="s">
        <v>45</v>
      </c>
      <c r="B11" s="24">
        <v>1911.5</v>
      </c>
      <c r="C11" s="19"/>
      <c r="D11" s="69">
        <v>2318.1999999999998</v>
      </c>
      <c r="E11" s="70"/>
      <c r="F11" s="69">
        <v>1007.6</v>
      </c>
      <c r="G11" s="20"/>
      <c r="H11" s="20">
        <f t="shared" si="0"/>
        <v>-47.287470572848548</v>
      </c>
      <c r="I11" s="20">
        <f t="shared" si="1"/>
        <v>43.464757139159701</v>
      </c>
    </row>
    <row r="12" spans="1:9" ht="30" x14ac:dyDescent="0.2">
      <c r="A12" s="18" t="s">
        <v>46</v>
      </c>
      <c r="B12" s="24">
        <v>1217.3</v>
      </c>
      <c r="C12" s="19"/>
      <c r="D12" s="69">
        <v>0</v>
      </c>
      <c r="E12" s="70"/>
      <c r="F12" s="69">
        <v>0</v>
      </c>
      <c r="G12" s="20"/>
      <c r="H12" s="20" t="s">
        <v>22</v>
      </c>
      <c r="I12" s="20" t="e">
        <f t="shared" si="1"/>
        <v>#DIV/0!</v>
      </c>
    </row>
    <row r="13" spans="1:9" ht="15" x14ac:dyDescent="0.2">
      <c r="A13" s="18" t="s">
        <v>47</v>
      </c>
      <c r="B13" s="24">
        <v>0</v>
      </c>
      <c r="C13" s="19"/>
      <c r="D13" s="69">
        <v>309</v>
      </c>
      <c r="E13" s="70"/>
      <c r="F13" s="69">
        <v>0</v>
      </c>
      <c r="G13" s="20"/>
      <c r="H13" s="20" t="s">
        <v>22</v>
      </c>
      <c r="I13" s="20" t="s">
        <v>22</v>
      </c>
    </row>
    <row r="14" spans="1:9" ht="15" x14ac:dyDescent="0.2">
      <c r="A14" s="18" t="s">
        <v>48</v>
      </c>
      <c r="B14" s="24">
        <v>10184.200000000001</v>
      </c>
      <c r="C14" s="19"/>
      <c r="D14" s="69">
        <v>44506.3</v>
      </c>
      <c r="E14" s="70"/>
      <c r="F14" s="69">
        <v>23525.5</v>
      </c>
      <c r="G14" s="20"/>
      <c r="H14" s="20">
        <f t="shared" si="0"/>
        <v>130.99998036173682</v>
      </c>
      <c r="I14" s="20">
        <f t="shared" si="1"/>
        <v>52.858808752918115</v>
      </c>
    </row>
    <row r="15" spans="1:9" ht="15" x14ac:dyDescent="0.2">
      <c r="A15" s="18" t="s">
        <v>49</v>
      </c>
      <c r="B15" s="24">
        <f>SUM(B16)</f>
        <v>231.4</v>
      </c>
      <c r="C15" s="19">
        <f>B15*100/B5</f>
        <v>5.2924005565025516E-2</v>
      </c>
      <c r="D15" s="69">
        <f>SUM(D16)</f>
        <v>972.3</v>
      </c>
      <c r="E15" s="70">
        <f>D15*100/D5</f>
        <v>8.434733613623617E-2</v>
      </c>
      <c r="F15" s="69">
        <f>SUM(F16)</f>
        <v>118.7</v>
      </c>
      <c r="G15" s="20">
        <f>F15*100/F5</f>
        <v>2.2952393217229413E-2</v>
      </c>
      <c r="H15" s="20">
        <f t="shared" si="0"/>
        <v>-48.703543647363865</v>
      </c>
      <c r="I15" s="20">
        <f t="shared" si="1"/>
        <v>12.208166203846551</v>
      </c>
    </row>
    <row r="16" spans="1:9" ht="30" x14ac:dyDescent="0.2">
      <c r="A16" s="18" t="s">
        <v>50</v>
      </c>
      <c r="B16" s="24">
        <v>231.4</v>
      </c>
      <c r="C16" s="19"/>
      <c r="D16" s="69">
        <v>972.3</v>
      </c>
      <c r="E16" s="70"/>
      <c r="F16" s="69">
        <v>118.7</v>
      </c>
      <c r="G16" s="20"/>
      <c r="H16" s="20">
        <f t="shared" si="0"/>
        <v>-48.703543647363865</v>
      </c>
      <c r="I16" s="20">
        <f t="shared" si="1"/>
        <v>12.208166203846551</v>
      </c>
    </row>
    <row r="17" spans="1:9" ht="45" x14ac:dyDescent="0.2">
      <c r="A17" s="18" t="s">
        <v>51</v>
      </c>
      <c r="B17" s="24">
        <f>SUM(B19:B19)</f>
        <v>178.3</v>
      </c>
      <c r="C17" s="19">
        <f>B17*100/B5</f>
        <v>4.0779387174779816E-2</v>
      </c>
      <c r="D17" s="69">
        <f>SUM(D18:D19)</f>
        <v>8803.2000000000007</v>
      </c>
      <c r="E17" s="70">
        <f>D17*100/D5</f>
        <v>0.76368041702613843</v>
      </c>
      <c r="F17" s="69">
        <f>SUM(F18:F19)</f>
        <v>439.6</v>
      </c>
      <c r="G17" s="20">
        <f>F17*100/F5</f>
        <v>8.5003134442241363E-2</v>
      </c>
      <c r="H17" s="20" t="s">
        <v>122</v>
      </c>
      <c r="I17" s="20">
        <f t="shared" si="1"/>
        <v>4.9936386768447836</v>
      </c>
    </row>
    <row r="18" spans="1:9" ht="57" customHeight="1" x14ac:dyDescent="0.2">
      <c r="A18" s="18" t="s">
        <v>131</v>
      </c>
      <c r="B18" s="24">
        <v>0</v>
      </c>
      <c r="C18" s="19"/>
      <c r="D18" s="69">
        <v>3614.1</v>
      </c>
      <c r="E18" s="70"/>
      <c r="F18" s="69">
        <v>0</v>
      </c>
      <c r="G18" s="20"/>
      <c r="H18" s="20"/>
      <c r="I18" s="20">
        <f t="shared" si="1"/>
        <v>0</v>
      </c>
    </row>
    <row r="19" spans="1:9" ht="48.75" customHeight="1" x14ac:dyDescent="0.2">
      <c r="A19" s="18" t="s">
        <v>112</v>
      </c>
      <c r="B19" s="24">
        <v>178.3</v>
      </c>
      <c r="C19" s="19"/>
      <c r="D19" s="69">
        <v>5189.1000000000004</v>
      </c>
      <c r="E19" s="70"/>
      <c r="F19" s="69">
        <v>439.6</v>
      </c>
      <c r="G19" s="20"/>
      <c r="H19" s="20" t="s">
        <v>22</v>
      </c>
      <c r="I19" s="20">
        <f t="shared" si="1"/>
        <v>8.4716039390260356</v>
      </c>
    </row>
    <row r="20" spans="1:9" ht="15" x14ac:dyDescent="0.2">
      <c r="A20" s="18" t="s">
        <v>52</v>
      </c>
      <c r="B20" s="24">
        <f>SUM(B21:B24)</f>
        <v>12244.599999999999</v>
      </c>
      <c r="C20" s="19">
        <f>B20*100/B5</f>
        <v>2.8004895356158657</v>
      </c>
      <c r="D20" s="69">
        <f>SUM(D21:D24)</f>
        <v>49741.9</v>
      </c>
      <c r="E20" s="70">
        <f>D20*100/D5</f>
        <v>4.315125742420082</v>
      </c>
      <c r="F20" s="69">
        <f>SUM(F21:F24)</f>
        <v>16810.2</v>
      </c>
      <c r="G20" s="20">
        <f>F20*100/F5</f>
        <v>3.2504997511395946</v>
      </c>
      <c r="H20" s="20">
        <f t="shared" si="0"/>
        <v>37.286640641588974</v>
      </c>
      <c r="I20" s="20">
        <f t="shared" si="1"/>
        <v>33.794849010592678</v>
      </c>
    </row>
    <row r="21" spans="1:9" ht="15" x14ac:dyDescent="0.2">
      <c r="A21" s="18" t="s">
        <v>53</v>
      </c>
      <c r="B21" s="24">
        <v>974.4</v>
      </c>
      <c r="C21" s="19"/>
      <c r="D21" s="69">
        <v>1521.7</v>
      </c>
      <c r="E21" s="70"/>
      <c r="F21" s="69">
        <v>1215</v>
      </c>
      <c r="G21" s="20"/>
      <c r="H21" s="20" t="s">
        <v>122</v>
      </c>
      <c r="I21" s="20">
        <f t="shared" si="1"/>
        <v>79.844910297693374</v>
      </c>
    </row>
    <row r="22" spans="1:9" ht="15" x14ac:dyDescent="0.2">
      <c r="A22" s="18" t="s">
        <v>54</v>
      </c>
      <c r="B22" s="24">
        <v>1602.4</v>
      </c>
      <c r="C22" s="19"/>
      <c r="D22" s="69">
        <v>5400</v>
      </c>
      <c r="E22" s="70"/>
      <c r="F22" s="69">
        <v>1740.4</v>
      </c>
      <c r="G22" s="20"/>
      <c r="H22" s="20">
        <f t="shared" si="0"/>
        <v>8.6120818771842238</v>
      </c>
      <c r="I22" s="20">
        <f t="shared" si="1"/>
        <v>32.229629629629628</v>
      </c>
    </row>
    <row r="23" spans="1:9" ht="15" x14ac:dyDescent="0.2">
      <c r="A23" s="18" t="s">
        <v>55</v>
      </c>
      <c r="B23" s="24">
        <v>9633.5</v>
      </c>
      <c r="C23" s="19"/>
      <c r="D23" s="69">
        <v>42413.4</v>
      </c>
      <c r="E23" s="70"/>
      <c r="F23" s="69">
        <v>13580.4</v>
      </c>
      <c r="G23" s="20"/>
      <c r="H23" s="20">
        <f t="shared" si="0"/>
        <v>40.970571443400644</v>
      </c>
      <c r="I23" s="20">
        <f t="shared" si="1"/>
        <v>32.019126030924191</v>
      </c>
    </row>
    <row r="24" spans="1:9" ht="30" x14ac:dyDescent="0.2">
      <c r="A24" s="18" t="s">
        <v>56</v>
      </c>
      <c r="B24" s="24">
        <v>34.299999999999997</v>
      </c>
      <c r="C24" s="19"/>
      <c r="D24" s="69">
        <v>406.8</v>
      </c>
      <c r="E24" s="70"/>
      <c r="F24" s="69">
        <v>274.39999999999998</v>
      </c>
      <c r="G24" s="20"/>
      <c r="H24" s="20" t="s">
        <v>22</v>
      </c>
      <c r="I24" s="20">
        <f t="shared" si="1"/>
        <v>67.453294001966555</v>
      </c>
    </row>
    <row r="25" spans="1:9" ht="30" x14ac:dyDescent="0.2">
      <c r="A25" s="18" t="s">
        <v>57</v>
      </c>
      <c r="B25" s="24">
        <f>SUM(B26:B29)</f>
        <v>12757.7</v>
      </c>
      <c r="C25" s="19">
        <f>B25*100/B5</f>
        <v>2.9178417709460933</v>
      </c>
      <c r="D25" s="69">
        <f>SUM(D26:D29)</f>
        <v>121935.99999999999</v>
      </c>
      <c r="E25" s="70">
        <f>D25*100/D5</f>
        <v>10.577987019549617</v>
      </c>
      <c r="F25" s="69">
        <f>SUM(F26:F29)</f>
        <v>26503.600000000002</v>
      </c>
      <c r="G25" s="20">
        <f>F25*100/F5</f>
        <v>5.124861405831183</v>
      </c>
      <c r="H25" s="20">
        <f t="shared" si="0"/>
        <v>107.74591031298746</v>
      </c>
      <c r="I25" s="20">
        <f t="shared" si="1"/>
        <v>21.735664610943452</v>
      </c>
    </row>
    <row r="26" spans="1:9" ht="15" x14ac:dyDescent="0.2">
      <c r="A26" s="18" t="s">
        <v>58</v>
      </c>
      <c r="B26" s="24">
        <v>941.1</v>
      </c>
      <c r="C26" s="19"/>
      <c r="D26" s="69">
        <v>3438.4</v>
      </c>
      <c r="E26" s="70"/>
      <c r="F26" s="69">
        <v>1678.4</v>
      </c>
      <c r="G26" s="20"/>
      <c r="H26" s="20">
        <f t="shared" si="0"/>
        <v>78.344490489852291</v>
      </c>
      <c r="I26" s="20">
        <f t="shared" si="1"/>
        <v>48.813401582131227</v>
      </c>
    </row>
    <row r="27" spans="1:9" ht="15" x14ac:dyDescent="0.2">
      <c r="A27" s="18" t="s">
        <v>59</v>
      </c>
      <c r="B27" s="24">
        <v>1340</v>
      </c>
      <c r="C27" s="19"/>
      <c r="D27" s="69">
        <v>66450.399999999994</v>
      </c>
      <c r="E27" s="70"/>
      <c r="F27" s="69">
        <v>4799.6000000000004</v>
      </c>
      <c r="G27" s="20"/>
      <c r="H27" s="20">
        <f t="shared" si="0"/>
        <v>258.17910447761199</v>
      </c>
      <c r="I27" s="20">
        <f t="shared" si="1"/>
        <v>7.2228308633206133</v>
      </c>
    </row>
    <row r="28" spans="1:9" ht="15" x14ac:dyDescent="0.2">
      <c r="A28" s="18" t="s">
        <v>60</v>
      </c>
      <c r="B28" s="24">
        <v>10017.6</v>
      </c>
      <c r="C28" s="19"/>
      <c r="D28" s="69">
        <v>48504.4</v>
      </c>
      <c r="E28" s="70"/>
      <c r="F28" s="69">
        <v>18397.2</v>
      </c>
      <c r="G28" s="20"/>
      <c r="H28" s="20">
        <f t="shared" si="0"/>
        <v>83.6487781504552</v>
      </c>
      <c r="I28" s="20">
        <f t="shared" si="1"/>
        <v>37.928930158913424</v>
      </c>
    </row>
    <row r="29" spans="1:9" ht="30" x14ac:dyDescent="0.2">
      <c r="A29" s="18" t="s">
        <v>61</v>
      </c>
      <c r="B29" s="24">
        <v>459</v>
      </c>
      <c r="C29" s="19"/>
      <c r="D29" s="69">
        <v>3542.8</v>
      </c>
      <c r="E29" s="70"/>
      <c r="F29" s="69">
        <v>1628.4</v>
      </c>
      <c r="G29" s="20"/>
      <c r="H29" s="20">
        <f t="shared" si="0"/>
        <v>254.77124183006538</v>
      </c>
      <c r="I29" s="20">
        <f t="shared" si="1"/>
        <v>45.9636445749125</v>
      </c>
    </row>
    <row r="30" spans="1:9" ht="15" x14ac:dyDescent="0.2">
      <c r="A30" s="18" t="s">
        <v>113</v>
      </c>
      <c r="B30" s="24">
        <f>SUM(B31)</f>
        <v>0</v>
      </c>
      <c r="C30" s="19">
        <f>B30*100/B5</f>
        <v>0</v>
      </c>
      <c r="D30" s="69">
        <f>SUM(D31)</f>
        <v>2388.8000000000002</v>
      </c>
      <c r="E30" s="70">
        <f>D30*100/D5</f>
        <v>0.20722916441658026</v>
      </c>
      <c r="F30" s="69">
        <f>SUM(F31)</f>
        <v>911.5</v>
      </c>
      <c r="G30" s="20">
        <f>F30*100/F5</f>
        <v>0.17625194959987034</v>
      </c>
      <c r="H30" s="20" t="s">
        <v>122</v>
      </c>
      <c r="I30" s="20">
        <f t="shared" si="1"/>
        <v>38.157233757535167</v>
      </c>
    </row>
    <row r="31" spans="1:9" ht="30" x14ac:dyDescent="0.2">
      <c r="A31" s="18" t="s">
        <v>114</v>
      </c>
      <c r="B31" s="24">
        <v>0</v>
      </c>
      <c r="C31" s="19"/>
      <c r="D31" s="69">
        <v>2388.8000000000002</v>
      </c>
      <c r="E31" s="70"/>
      <c r="F31" s="69">
        <v>911.5</v>
      </c>
      <c r="G31" s="20"/>
      <c r="H31" s="20" t="s">
        <v>122</v>
      </c>
      <c r="I31" s="20">
        <f t="shared" si="1"/>
        <v>38.157233757535167</v>
      </c>
    </row>
    <row r="32" spans="1:9" ht="15" x14ac:dyDescent="0.2">
      <c r="A32" s="18" t="s">
        <v>62</v>
      </c>
      <c r="B32" s="24">
        <f>SUM(B33:B37)</f>
        <v>321401.19999999995</v>
      </c>
      <c r="C32" s="19">
        <f>B32*100/B5</f>
        <v>73.508378986196533</v>
      </c>
      <c r="D32" s="69">
        <f>SUM(D33:D37)</f>
        <v>695020.8</v>
      </c>
      <c r="E32" s="70">
        <f>D32*100/D5</f>
        <v>60.293276806824821</v>
      </c>
      <c r="F32" s="69">
        <f>SUM(F33:F37)</f>
        <v>344913.10000000003</v>
      </c>
      <c r="G32" s="20">
        <f>F32*100/F5</f>
        <v>66.694027775682983</v>
      </c>
      <c r="H32" s="20">
        <f t="shared" si="0"/>
        <v>7.3154362833742113</v>
      </c>
      <c r="I32" s="20">
        <f t="shared" si="1"/>
        <v>49.626298953930586</v>
      </c>
    </row>
    <row r="33" spans="1:9" ht="15" x14ac:dyDescent="0.2">
      <c r="A33" s="18" t="s">
        <v>63</v>
      </c>
      <c r="B33" s="24">
        <v>71037.7</v>
      </c>
      <c r="C33" s="19"/>
      <c r="D33" s="69">
        <v>139962</v>
      </c>
      <c r="E33" s="70"/>
      <c r="F33" s="69">
        <v>75598.2</v>
      </c>
      <c r="G33" s="20"/>
      <c r="H33" s="20">
        <f t="shared" si="0"/>
        <v>6.4198305969928668</v>
      </c>
      <c r="I33" s="20">
        <f t="shared" si="1"/>
        <v>54.013375058944568</v>
      </c>
    </row>
    <row r="34" spans="1:9" ht="15" x14ac:dyDescent="0.2">
      <c r="A34" s="18" t="s">
        <v>64</v>
      </c>
      <c r="B34" s="24">
        <v>205774.1</v>
      </c>
      <c r="C34" s="19"/>
      <c r="D34" s="69">
        <v>471102.4</v>
      </c>
      <c r="E34" s="70"/>
      <c r="F34" s="69">
        <v>224777.5</v>
      </c>
      <c r="G34" s="20"/>
      <c r="H34" s="20">
        <f t="shared" si="0"/>
        <v>9.2350786615030813</v>
      </c>
      <c r="I34" s="20">
        <f t="shared" si="1"/>
        <v>47.713087430673248</v>
      </c>
    </row>
    <row r="35" spans="1:9" ht="15" x14ac:dyDescent="0.2">
      <c r="A35" s="18" t="s">
        <v>65</v>
      </c>
      <c r="B35" s="24">
        <v>29670.799999999999</v>
      </c>
      <c r="C35" s="19"/>
      <c r="D35" s="69">
        <v>46389.8</v>
      </c>
      <c r="E35" s="70"/>
      <c r="F35" s="69">
        <v>27079.3</v>
      </c>
      <c r="G35" s="20"/>
      <c r="H35" s="20">
        <f t="shared" si="0"/>
        <v>-8.7341763619450745</v>
      </c>
      <c r="I35" s="20">
        <f t="shared" si="1"/>
        <v>58.373392426783468</v>
      </c>
    </row>
    <row r="36" spans="1:9" ht="15" x14ac:dyDescent="0.2">
      <c r="A36" s="18" t="s">
        <v>66</v>
      </c>
      <c r="B36" s="24">
        <v>290.3</v>
      </c>
      <c r="C36" s="19"/>
      <c r="D36" s="69">
        <v>663.4</v>
      </c>
      <c r="E36" s="70"/>
      <c r="F36" s="69">
        <v>298.7</v>
      </c>
      <c r="G36" s="20"/>
      <c r="H36" s="20" t="s">
        <v>22</v>
      </c>
      <c r="I36" s="20">
        <f t="shared" si="1"/>
        <v>45.02562556526982</v>
      </c>
    </row>
    <row r="37" spans="1:9" ht="15" x14ac:dyDescent="0.2">
      <c r="A37" s="18" t="s">
        <v>67</v>
      </c>
      <c r="B37" s="24">
        <v>14628.3</v>
      </c>
      <c r="C37" s="19"/>
      <c r="D37" s="69">
        <v>36903.199999999997</v>
      </c>
      <c r="E37" s="70"/>
      <c r="F37" s="69">
        <v>17159.400000000001</v>
      </c>
      <c r="G37" s="20"/>
      <c r="H37" s="20">
        <f t="shared" si="0"/>
        <v>17.302762453600224</v>
      </c>
      <c r="I37" s="20">
        <f t="shared" si="1"/>
        <v>46.498406642242415</v>
      </c>
    </row>
    <row r="38" spans="1:9" ht="15" x14ac:dyDescent="0.2">
      <c r="A38" s="18" t="s">
        <v>68</v>
      </c>
      <c r="B38" s="24">
        <f>SUM(B39:B40)</f>
        <v>36092</v>
      </c>
      <c r="C38" s="19">
        <f>B38*100/B5</f>
        <v>8.25468110999525</v>
      </c>
      <c r="D38" s="69">
        <f>SUM(D39:D40)</f>
        <v>86990.2</v>
      </c>
      <c r="E38" s="70">
        <f>D38*100/D5</f>
        <v>7.5464276868851297</v>
      </c>
      <c r="F38" s="69">
        <f>SUM(F39:F40)</f>
        <v>48093.700000000004</v>
      </c>
      <c r="G38" s="20">
        <f>F38*100/F5</f>
        <v>9.2996252204841294</v>
      </c>
      <c r="H38" s="20">
        <f t="shared" si="0"/>
        <v>33.25307547378921</v>
      </c>
      <c r="I38" s="20">
        <f t="shared" si="1"/>
        <v>55.286342599511215</v>
      </c>
    </row>
    <row r="39" spans="1:9" ht="15" x14ac:dyDescent="0.2">
      <c r="A39" s="18" t="s">
        <v>69</v>
      </c>
      <c r="B39" s="24">
        <v>31107.7</v>
      </c>
      <c r="C39" s="19"/>
      <c r="D39" s="69">
        <v>74709.5</v>
      </c>
      <c r="E39" s="70"/>
      <c r="F39" s="69">
        <v>41964.9</v>
      </c>
      <c r="G39" s="20"/>
      <c r="H39" s="20">
        <f t="shared" si="0"/>
        <v>34.901969608810703</v>
      </c>
      <c r="I39" s="20">
        <f t="shared" si="1"/>
        <v>56.170768108473489</v>
      </c>
    </row>
    <row r="40" spans="1:9" ht="30" x14ac:dyDescent="0.2">
      <c r="A40" s="18" t="s">
        <v>101</v>
      </c>
      <c r="B40" s="24">
        <v>4984.3</v>
      </c>
      <c r="C40" s="19"/>
      <c r="D40" s="69">
        <v>12280.7</v>
      </c>
      <c r="E40" s="70"/>
      <c r="F40" s="69">
        <v>6128.8</v>
      </c>
      <c r="G40" s="20"/>
      <c r="H40" s="20">
        <f t="shared" si="0"/>
        <v>22.962100997130989</v>
      </c>
      <c r="I40" s="20">
        <f t="shared" si="1"/>
        <v>49.905949986564281</v>
      </c>
    </row>
    <row r="41" spans="1:9" ht="15" x14ac:dyDescent="0.2">
      <c r="A41" s="18" t="s">
        <v>70</v>
      </c>
      <c r="B41" s="24">
        <f>SUM(B42:B45)</f>
        <v>10117.1</v>
      </c>
      <c r="C41" s="19">
        <f>B41*100/B5</f>
        <v>2.3139043072684515</v>
      </c>
      <c r="D41" s="69">
        <f>SUM(D42:D45)</f>
        <v>23192.2</v>
      </c>
      <c r="E41" s="70">
        <f>D41*100/D5</f>
        <v>2.0119307715096335</v>
      </c>
      <c r="F41" s="69">
        <f>SUM(F42:F45)</f>
        <v>11202.8</v>
      </c>
      <c r="G41" s="20">
        <f>F41*100/F5</f>
        <v>2.1662263751809405</v>
      </c>
      <c r="H41" s="20">
        <f t="shared" si="0"/>
        <v>10.731336054798305</v>
      </c>
      <c r="I41" s="20">
        <f t="shared" si="1"/>
        <v>48.304171229982487</v>
      </c>
    </row>
    <row r="42" spans="1:9" ht="15" x14ac:dyDescent="0.2">
      <c r="A42" s="18" t="s">
        <v>71</v>
      </c>
      <c r="B42" s="24">
        <v>2132.4</v>
      </c>
      <c r="C42" s="19"/>
      <c r="D42" s="69">
        <v>4659.3</v>
      </c>
      <c r="E42" s="70"/>
      <c r="F42" s="69">
        <v>2220.1999999999998</v>
      </c>
      <c r="G42" s="20"/>
      <c r="H42" s="20">
        <f t="shared" si="0"/>
        <v>4.1174263740386294</v>
      </c>
      <c r="I42" s="20">
        <f t="shared" si="1"/>
        <v>47.650934689760263</v>
      </c>
    </row>
    <row r="43" spans="1:9" ht="15" x14ac:dyDescent="0.2">
      <c r="A43" s="18" t="s">
        <v>72</v>
      </c>
      <c r="B43" s="24">
        <v>3465.1</v>
      </c>
      <c r="C43" s="19"/>
      <c r="D43" s="69">
        <v>10101.700000000001</v>
      </c>
      <c r="E43" s="70"/>
      <c r="F43" s="69">
        <v>4430</v>
      </c>
      <c r="G43" s="20"/>
      <c r="H43" s="20">
        <f t="shared" si="0"/>
        <v>27.846238203803651</v>
      </c>
      <c r="I43" s="20">
        <f t="shared" si="1"/>
        <v>43.854004771474102</v>
      </c>
    </row>
    <row r="44" spans="1:9" ht="15" x14ac:dyDescent="0.2">
      <c r="A44" s="18" t="s">
        <v>73</v>
      </c>
      <c r="B44" s="24">
        <v>3782.5</v>
      </c>
      <c r="C44" s="19"/>
      <c r="D44" s="69">
        <v>6868.2</v>
      </c>
      <c r="E44" s="70"/>
      <c r="F44" s="69">
        <v>4062.8</v>
      </c>
      <c r="G44" s="20"/>
      <c r="H44" s="20">
        <f t="shared" si="0"/>
        <v>7.410442828816926</v>
      </c>
      <c r="I44" s="20">
        <f t="shared" si="1"/>
        <v>59.153781194490549</v>
      </c>
    </row>
    <row r="45" spans="1:9" ht="30" x14ac:dyDescent="0.2">
      <c r="A45" s="18" t="s">
        <v>74</v>
      </c>
      <c r="B45" s="24">
        <v>737.1</v>
      </c>
      <c r="C45" s="19"/>
      <c r="D45" s="69">
        <v>1563</v>
      </c>
      <c r="E45" s="70"/>
      <c r="F45" s="69">
        <v>489.8</v>
      </c>
      <c r="G45" s="20"/>
      <c r="H45" s="20">
        <f t="shared" si="0"/>
        <v>-33.550400217066894</v>
      </c>
      <c r="I45" s="20">
        <f t="shared" si="1"/>
        <v>31.337172104926424</v>
      </c>
    </row>
    <row r="46" spans="1:9" ht="15" x14ac:dyDescent="0.2">
      <c r="A46" s="18" t="s">
        <v>75</v>
      </c>
      <c r="B46" s="24">
        <f>SUM(B47:B50)</f>
        <v>170.9</v>
      </c>
      <c r="C46" s="19">
        <f>B46*100/B5</f>
        <v>3.9086916815310548E-2</v>
      </c>
      <c r="D46" s="69">
        <f>SUM(D47:D50)</f>
        <v>35987.100000000006</v>
      </c>
      <c r="E46" s="70">
        <f>D46*100/D5</f>
        <v>3.1218924408807416</v>
      </c>
      <c r="F46" s="69">
        <f>SUM(F47:F50)</f>
        <v>9382.9</v>
      </c>
      <c r="G46" s="20">
        <f>F46*100/F5</f>
        <v>1.8143219066380949</v>
      </c>
      <c r="H46" s="20">
        <f t="shared" si="0"/>
        <v>5390.2867173785835</v>
      </c>
      <c r="I46" s="20">
        <f t="shared" si="1"/>
        <v>26.072953919598962</v>
      </c>
    </row>
    <row r="47" spans="1:9" ht="15" x14ac:dyDescent="0.2">
      <c r="A47" s="18" t="s">
        <v>120</v>
      </c>
      <c r="B47" s="24">
        <v>155.9</v>
      </c>
      <c r="C47" s="19"/>
      <c r="D47" s="69">
        <v>17993.2</v>
      </c>
      <c r="E47" s="70"/>
      <c r="F47" s="69">
        <v>9353</v>
      </c>
      <c r="G47" s="20"/>
      <c r="H47" s="20">
        <f t="shared" si="0"/>
        <v>5899.3585631815267</v>
      </c>
      <c r="I47" s="20">
        <f t="shared" si="1"/>
        <v>51.980748282684566</v>
      </c>
    </row>
    <row r="48" spans="1:9" ht="15" x14ac:dyDescent="0.2">
      <c r="A48" s="18" t="s">
        <v>76</v>
      </c>
      <c r="B48" s="24">
        <v>0</v>
      </c>
      <c r="C48" s="19"/>
      <c r="D48" s="69">
        <v>17963.900000000001</v>
      </c>
      <c r="E48" s="70"/>
      <c r="F48" s="69">
        <v>0</v>
      </c>
      <c r="G48" s="20"/>
      <c r="H48" s="20" t="s">
        <v>122</v>
      </c>
      <c r="I48" s="20" t="s">
        <v>122</v>
      </c>
    </row>
    <row r="49" spans="1:9" ht="15" x14ac:dyDescent="0.2">
      <c r="A49" s="18" t="s">
        <v>115</v>
      </c>
      <c r="B49" s="24">
        <v>0</v>
      </c>
      <c r="C49" s="19"/>
      <c r="D49" s="69">
        <v>0</v>
      </c>
      <c r="E49" s="70"/>
      <c r="F49" s="69">
        <v>0</v>
      </c>
      <c r="G49" s="20"/>
      <c r="H49" s="20" t="e">
        <f t="shared" si="0"/>
        <v>#DIV/0!</v>
      </c>
      <c r="I49" s="20" t="e">
        <f t="shared" si="1"/>
        <v>#DIV/0!</v>
      </c>
    </row>
    <row r="50" spans="1:9" ht="30" x14ac:dyDescent="0.2">
      <c r="A50" s="18" t="s">
        <v>125</v>
      </c>
      <c r="B50" s="24">
        <v>15</v>
      </c>
      <c r="C50" s="19"/>
      <c r="D50" s="69">
        <v>30</v>
      </c>
      <c r="E50" s="70"/>
      <c r="F50" s="69">
        <v>29.9</v>
      </c>
      <c r="G50" s="20"/>
      <c r="H50" s="20">
        <f t="shared" si="0"/>
        <v>99.333333333333314</v>
      </c>
      <c r="I50" s="20">
        <f t="shared" si="1"/>
        <v>99.666666666666657</v>
      </c>
    </row>
    <row r="51" spans="1:9" ht="30" hidden="1" x14ac:dyDescent="0.2">
      <c r="A51" s="18" t="s">
        <v>118</v>
      </c>
      <c r="B51" s="24">
        <f>SUM(B52)</f>
        <v>0</v>
      </c>
      <c r="C51" s="19">
        <f>B51*100/B5</f>
        <v>0</v>
      </c>
      <c r="D51" s="66">
        <f>SUM(D52)</f>
        <v>0</v>
      </c>
      <c r="E51" s="19">
        <f>D51*100/D5</f>
        <v>0</v>
      </c>
      <c r="F51" s="66">
        <f>SUM(F52)</f>
        <v>0</v>
      </c>
      <c r="G51" s="20">
        <f>F51*100/F5</f>
        <v>0</v>
      </c>
      <c r="H51" s="20" t="s">
        <v>122</v>
      </c>
      <c r="I51" s="20" t="s">
        <v>22</v>
      </c>
    </row>
    <row r="52" spans="1:9" ht="15" hidden="1" x14ac:dyDescent="0.2">
      <c r="A52" s="18" t="s">
        <v>119</v>
      </c>
      <c r="B52" s="24">
        <v>0</v>
      </c>
      <c r="C52" s="19"/>
      <c r="D52" s="66">
        <v>0</v>
      </c>
      <c r="E52" s="19"/>
      <c r="F52" s="66">
        <v>0</v>
      </c>
      <c r="G52" s="20"/>
      <c r="H52" s="20" t="s">
        <v>122</v>
      </c>
      <c r="I52" s="20" t="s">
        <v>22</v>
      </c>
    </row>
    <row r="53" spans="1:9" ht="45" x14ac:dyDescent="0.2">
      <c r="A53" s="18" t="s">
        <v>77</v>
      </c>
      <c r="B53" s="24">
        <f>SUM(B54)</f>
        <v>3251.5</v>
      </c>
      <c r="C53" s="19">
        <f>B53*100/B5</f>
        <v>0.74365775321815242</v>
      </c>
      <c r="D53" s="69">
        <f>SUM(D54)</f>
        <v>11056.7</v>
      </c>
      <c r="E53" s="70">
        <f>D53*100/D5</f>
        <v>0.95917226314668569</v>
      </c>
      <c r="F53" s="69">
        <f>SUM(F54)</f>
        <v>2034.2</v>
      </c>
      <c r="G53" s="20">
        <f>F53*100/F5</f>
        <v>0.39334252975979839</v>
      </c>
      <c r="H53" s="20">
        <f t="shared" si="0"/>
        <v>-37.438105489773953</v>
      </c>
      <c r="I53" s="20">
        <f t="shared" si="1"/>
        <v>18.397894489314169</v>
      </c>
    </row>
    <row r="54" spans="1:9" ht="30" x14ac:dyDescent="0.2">
      <c r="A54" s="18" t="s">
        <v>102</v>
      </c>
      <c r="B54" s="24">
        <v>3251.5</v>
      </c>
      <c r="C54" s="19"/>
      <c r="D54" s="69">
        <v>11056.7</v>
      </c>
      <c r="E54" s="70"/>
      <c r="F54" s="69">
        <v>2034.2</v>
      </c>
      <c r="G54" s="20"/>
      <c r="H54" s="20">
        <f t="shared" si="0"/>
        <v>-37.438105489773953</v>
      </c>
      <c r="I54" s="20">
        <f t="shared" si="1"/>
        <v>18.397894489314169</v>
      </c>
    </row>
    <row r="55" spans="1:9" ht="60" x14ac:dyDescent="0.2">
      <c r="A55" s="18" t="s">
        <v>116</v>
      </c>
      <c r="B55" s="24">
        <f>SUM(B56:B57)</f>
        <v>0</v>
      </c>
      <c r="C55" s="19">
        <f>B55*100/B5</f>
        <v>0</v>
      </c>
      <c r="D55" s="69">
        <f>SUM(D56:D57)</f>
        <v>2000</v>
      </c>
      <c r="E55" s="70">
        <f>D55*100/D5</f>
        <v>0.17350064000048579</v>
      </c>
      <c r="F55" s="69">
        <f>SUM(F56:F57)</f>
        <v>0</v>
      </c>
      <c r="G55" s="20">
        <f>F55*100/F5</f>
        <v>0</v>
      </c>
      <c r="H55" s="20" t="e">
        <f t="shared" si="0"/>
        <v>#DIV/0!</v>
      </c>
      <c r="I55" s="20">
        <f t="shared" si="1"/>
        <v>0</v>
      </c>
    </row>
    <row r="56" spans="1:9" ht="60" x14ac:dyDescent="0.2">
      <c r="A56" s="18" t="s">
        <v>121</v>
      </c>
      <c r="B56" s="24">
        <v>0</v>
      </c>
      <c r="C56" s="19"/>
      <c r="D56" s="69">
        <v>0</v>
      </c>
      <c r="E56" s="70"/>
      <c r="F56" s="69">
        <v>0</v>
      </c>
      <c r="G56" s="20"/>
      <c r="H56" s="20" t="e">
        <f t="shared" si="0"/>
        <v>#DIV/0!</v>
      </c>
      <c r="I56" s="20" t="e">
        <f t="shared" si="1"/>
        <v>#DIV/0!</v>
      </c>
    </row>
    <row r="57" spans="1:9" ht="30" x14ac:dyDescent="0.2">
      <c r="A57" s="18" t="s">
        <v>117</v>
      </c>
      <c r="B57" s="24">
        <v>0</v>
      </c>
      <c r="C57" s="19"/>
      <c r="D57" s="69">
        <v>2000</v>
      </c>
      <c r="E57" s="70">
        <v>0</v>
      </c>
      <c r="F57" s="69">
        <v>0</v>
      </c>
      <c r="G57" s="20"/>
      <c r="H57" s="20" t="s">
        <v>22</v>
      </c>
      <c r="I57" s="20">
        <f t="shared" si="1"/>
        <v>0</v>
      </c>
    </row>
    <row r="58" spans="1:9" ht="30" x14ac:dyDescent="0.2">
      <c r="A58" s="18" t="s">
        <v>103</v>
      </c>
      <c r="B58" s="24">
        <v>11034.1</v>
      </c>
      <c r="C58" s="19"/>
      <c r="D58" s="69">
        <v>-8590.6</v>
      </c>
      <c r="E58" s="70"/>
      <c r="F58" s="69">
        <v>71313.2</v>
      </c>
      <c r="G58" s="20"/>
      <c r="H58" s="20"/>
      <c r="I58" s="20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17" sqref="D17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80" t="s">
        <v>106</v>
      </c>
      <c r="B1" s="81"/>
      <c r="C1" s="81"/>
      <c r="D1" s="81"/>
      <c r="E1" s="81"/>
      <c r="F1" s="81"/>
      <c r="G1" s="81"/>
      <c r="H1" s="81"/>
      <c r="I1" s="81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25" t="s">
        <v>126</v>
      </c>
      <c r="C3" s="4" t="s">
        <v>1</v>
      </c>
      <c r="D3" s="4" t="s">
        <v>129</v>
      </c>
      <c r="E3" s="4" t="s">
        <v>2</v>
      </c>
      <c r="F3" s="4" t="s">
        <v>127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72">
        <v>-11034.1</v>
      </c>
      <c r="C5" s="7"/>
      <c r="D5" s="60">
        <v>8590.6</v>
      </c>
      <c r="E5" s="7"/>
      <c r="F5" s="7">
        <v>-71313.2</v>
      </c>
      <c r="G5" s="7"/>
      <c r="H5" s="7"/>
      <c r="I5" s="7"/>
    </row>
    <row r="6" spans="1:9" ht="60" x14ac:dyDescent="0.25">
      <c r="A6" s="8" t="s">
        <v>78</v>
      </c>
      <c r="B6" s="73">
        <v>0</v>
      </c>
      <c r="C6" s="9"/>
      <c r="D6" s="61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74">
        <v>0</v>
      </c>
      <c r="C7" s="11"/>
      <c r="D7" s="62">
        <v>-10000</v>
      </c>
      <c r="E7" s="11"/>
      <c r="F7" s="62">
        <v>-10000</v>
      </c>
      <c r="G7" s="11"/>
      <c r="H7" s="11"/>
      <c r="I7" s="11"/>
    </row>
    <row r="8" spans="1:9" ht="45" x14ac:dyDescent="0.25">
      <c r="A8" s="12" t="s">
        <v>80</v>
      </c>
      <c r="B8" s="75">
        <v>0</v>
      </c>
      <c r="C8" s="13"/>
      <c r="D8" s="63">
        <v>-16321.3</v>
      </c>
      <c r="E8" s="13"/>
      <c r="F8" s="23">
        <v>-8160.7</v>
      </c>
      <c r="G8" s="13"/>
      <c r="H8" s="13"/>
      <c r="I8" s="13"/>
    </row>
    <row r="9" spans="1:9" ht="30" x14ac:dyDescent="0.25">
      <c r="A9" s="12" t="s">
        <v>81</v>
      </c>
      <c r="B9" s="75">
        <v>0</v>
      </c>
      <c r="C9" s="13"/>
      <c r="D9" s="6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75">
        <v>-11034.1</v>
      </c>
      <c r="C10" s="13"/>
      <c r="D10" s="63">
        <v>34911.9</v>
      </c>
      <c r="E10" s="13"/>
      <c r="F10" s="63">
        <v>-53152.5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2025-10-07T07:15:10Z</dcterms:modified>
</cp:coreProperties>
</file>