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5" i="2" l="1"/>
  <c r="F28" i="4" l="1"/>
  <c r="D28" i="4"/>
  <c r="B34" i="4"/>
  <c r="D6" i="3"/>
  <c r="F6" i="3"/>
  <c r="B28" i="4"/>
  <c r="B22" i="4"/>
  <c r="D5" i="2"/>
  <c r="F5" i="2"/>
  <c r="F13" i="3"/>
  <c r="F18" i="4"/>
  <c r="D18" i="3" l="1"/>
  <c r="F49" i="3"/>
  <c r="F51" i="3"/>
  <c r="F44" i="3"/>
  <c r="F39" i="3"/>
  <c r="F36" i="3"/>
  <c r="F30" i="3"/>
  <c r="F23" i="3"/>
  <c r="F18" i="3"/>
  <c r="B13" i="3"/>
  <c r="B9" i="4" l="1"/>
  <c r="F11" i="4" l="1"/>
  <c r="D18" i="4"/>
  <c r="D39" i="3" l="1"/>
  <c r="D51" i="3"/>
  <c r="D49" i="3"/>
  <c r="D28" i="3"/>
  <c r="D13" i="3"/>
  <c r="F22" i="4"/>
  <c r="D22" i="4"/>
  <c r="F9" i="4"/>
  <c r="D9" i="4"/>
  <c r="B51" i="3"/>
  <c r="B49" i="3"/>
  <c r="I17" i="4"/>
  <c r="H17" i="4"/>
  <c r="D44" i="3" l="1"/>
  <c r="I48" i="3" l="1"/>
  <c r="B44" i="3"/>
  <c r="B23" i="3"/>
  <c r="H25" i="4" l="1"/>
  <c r="B11" i="4"/>
  <c r="D23" i="3" l="1"/>
  <c r="I27" i="3"/>
  <c r="I37" i="4" l="1"/>
  <c r="H37" i="4"/>
  <c r="I33" i="4"/>
  <c r="H33" i="4"/>
  <c r="I32" i="4"/>
  <c r="H32" i="4"/>
  <c r="I31" i="4"/>
  <c r="H31" i="4"/>
  <c r="I30" i="4"/>
  <c r="H30" i="4"/>
  <c r="I26" i="4"/>
  <c r="H26" i="4"/>
  <c r="I25" i="4"/>
  <c r="C25" i="4"/>
  <c r="I24" i="4"/>
  <c r="H24" i="4"/>
  <c r="C24" i="4"/>
  <c r="I23" i="4"/>
  <c r="H23" i="4"/>
  <c r="I22" i="4"/>
  <c r="H22" i="4"/>
  <c r="I21" i="4"/>
  <c r="H21" i="4"/>
  <c r="I20" i="4"/>
  <c r="H20" i="4"/>
  <c r="I19" i="4"/>
  <c r="H19" i="4"/>
  <c r="B8" i="4"/>
  <c r="C17" i="4" s="1"/>
  <c r="I16" i="4"/>
  <c r="H16" i="4"/>
  <c r="I15" i="4"/>
  <c r="H15" i="4"/>
  <c r="I14" i="4"/>
  <c r="H13" i="4"/>
  <c r="I12" i="4"/>
  <c r="H12" i="4"/>
  <c r="D11" i="4"/>
  <c r="D8" i="4" s="1"/>
  <c r="I10" i="4"/>
  <c r="H10" i="4"/>
  <c r="I9" i="4"/>
  <c r="H9" i="4"/>
  <c r="H11" i="4" l="1"/>
  <c r="F8" i="4"/>
  <c r="I18" i="4"/>
  <c r="E17" i="4"/>
  <c r="I11" i="4"/>
  <c r="H28" i="4"/>
  <c r="H29" i="4"/>
  <c r="H18" i="4"/>
  <c r="B7" i="4"/>
  <c r="C33" i="4" s="1"/>
  <c r="C23" i="4"/>
  <c r="I28" i="4"/>
  <c r="I29" i="4"/>
  <c r="F7" i="4" l="1"/>
  <c r="G33" i="4" s="1"/>
  <c r="G17" i="4"/>
  <c r="C30" i="4"/>
  <c r="D7" i="4"/>
  <c r="E12" i="4" s="1"/>
  <c r="H8" i="4"/>
  <c r="I8" i="4"/>
  <c r="C20" i="4"/>
  <c r="C18" i="4"/>
  <c r="C10" i="4"/>
  <c r="C31" i="4"/>
  <c r="C21" i="4"/>
  <c r="C22" i="4"/>
  <c r="C14" i="4"/>
  <c r="C19" i="4"/>
  <c r="C15" i="4"/>
  <c r="C13" i="4"/>
  <c r="C9" i="4"/>
  <c r="C8" i="4"/>
  <c r="C11" i="4"/>
  <c r="C29" i="4"/>
  <c r="C16" i="4"/>
  <c r="C12" i="4"/>
  <c r="C26" i="4"/>
  <c r="C28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50" i="3"/>
  <c r="I52" i="3"/>
  <c r="I53" i="3"/>
  <c r="I54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50" i="3"/>
  <c r="H52" i="3"/>
  <c r="H53" i="3"/>
  <c r="H54" i="3"/>
  <c r="B28" i="3"/>
  <c r="F28" i="3"/>
  <c r="F15" i="3"/>
  <c r="D15" i="3"/>
  <c r="B6" i="3"/>
  <c r="G13" i="4" l="1"/>
  <c r="G20" i="4"/>
  <c r="G28" i="4"/>
  <c r="G11" i="4"/>
  <c r="G25" i="4"/>
  <c r="G10" i="4"/>
  <c r="H7" i="4"/>
  <c r="G26" i="4"/>
  <c r="G32" i="4"/>
  <c r="G12" i="4"/>
  <c r="G21" i="4"/>
  <c r="G30" i="4"/>
  <c r="G18" i="4"/>
  <c r="G29" i="4"/>
  <c r="G14" i="4"/>
  <c r="G16" i="4"/>
  <c r="G9" i="4"/>
  <c r="G19" i="4"/>
  <c r="G22" i="4"/>
  <c r="G8" i="4"/>
  <c r="G24" i="4"/>
  <c r="G31" i="4"/>
  <c r="E14" i="4"/>
  <c r="E24" i="4"/>
  <c r="E16" i="4"/>
  <c r="E22" i="4"/>
  <c r="E18" i="4"/>
  <c r="E13" i="4"/>
  <c r="E11" i="4"/>
  <c r="E9" i="4"/>
  <c r="E30" i="4"/>
  <c r="E25" i="4"/>
  <c r="E26" i="4"/>
  <c r="E10" i="4"/>
  <c r="E29" i="4"/>
  <c r="E33" i="4"/>
  <c r="E21" i="4"/>
  <c r="I7" i="4"/>
  <c r="E28" i="4"/>
  <c r="E20" i="4"/>
  <c r="E8" i="4"/>
  <c r="E32" i="4"/>
  <c r="E19" i="4"/>
  <c r="E31" i="4"/>
  <c r="I23" i="3"/>
  <c r="H44" i="3"/>
  <c r="I44" i="3"/>
  <c r="B39" i="3" l="1"/>
  <c r="D36" i="3"/>
  <c r="B36" i="3"/>
  <c r="D30" i="3"/>
  <c r="B30" i="3"/>
  <c r="H30" i="3" s="1"/>
  <c r="B18" i="3"/>
  <c r="B5" i="3" l="1"/>
  <c r="C18" i="3" s="1"/>
  <c r="H36" i="3"/>
  <c r="I36" i="3"/>
  <c r="I49" i="3"/>
  <c r="H49" i="3"/>
  <c r="H18" i="3"/>
  <c r="I18" i="3"/>
  <c r="F5" i="3"/>
  <c r="I6" i="3"/>
  <c r="H6" i="3"/>
  <c r="I13" i="3"/>
  <c r="H13" i="3"/>
  <c r="I30" i="3"/>
  <c r="I39" i="3"/>
  <c r="H39" i="3"/>
  <c r="I51" i="3"/>
  <c r="H51" i="3"/>
  <c r="D5" i="3"/>
  <c r="E39" i="3" l="1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C5" i="3" l="1"/>
  <c r="E5" i="3"/>
</calcChain>
</file>

<file path=xl/sharedStrings.xml><?xml version="1.0" encoding="utf-8"?>
<sst xmlns="http://schemas.openxmlformats.org/spreadsheetml/2006/main" count="172" uniqueCount="119">
  <si>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</si>
  <si>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</si>
  <si>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</si>
  <si>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</si>
  <si>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</si>
  <si>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</si>
  <si>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</si>
  <si>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</si>
  <si>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</si>
  <si>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</si>
  <si>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</si>
  <si>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</si>
  <si>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</si>
  <si>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</si>
  <si>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</si>
  <si>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</si>
  <si>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</si>
  <si>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</si>
  <si>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</si>
  <si>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</si>
  <si>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</si>
  <si>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</si>
  <si>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</si>
  <si>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</si>
  <si>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</si>
  <si>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</si>
  <si>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</si>
  <si>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</si>
  <si>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</si>
  <si>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</si>
  <si>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</si>
  <si>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</si>
  <si>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</si>
  <si>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</si>
  <si>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</si>
  <si>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</si>
  <si>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</si>
  <si>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</si>
  <si>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</si>
  <si>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</si>
  <si>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</si>
  <si>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</si>
  <si>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</si>
  <si>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</si>
  <si>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</si>
  <si>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</si>
  <si>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</si>
  <si>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</si>
  <si>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</si>
  <si>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</si>
  <si>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</si>
  <si>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</si>
  <si>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</si>
  <si>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</si>
  <si>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</si>
  <si>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</si>
  <si>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</si>
  <si>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</si>
  <si>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</si>
  <si>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</si>
  <si>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</si>
  <si>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</si>
  <si>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</si>
  <si>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</si>
  <si>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</si>
  <si>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</si>
  <si>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</si>
  <si>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</si>
  <si>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</si>
  <si>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</si>
  <si>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</si>
  <si>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</si>
  <si>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</si>
  <si>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</si>
  <si>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</si>
  <si>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</si>
  <si>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</si>
  <si>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</si>
  <si>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</si>
  <si>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</si>
  <si>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</si>
  <si>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</si>
  <si>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</si>
  <si>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</si>
  <si>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</si>
  <si>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</si>
  <si>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</si>
  <si>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</si>
  <si>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</si>
  <si>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</si>
  <si>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</si>
  <si>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</si>
  <si>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</si>
  <si>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</si>
  <si>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</si>
  <si>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</si>
  <si>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</si>
  <si>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</si>
  <si>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</si>
  <si>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</si>
  <si>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</si>
  <si>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</si>
  <si>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</si>
  <si>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</si>
  <si>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</si>
  <si>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</si>
  <si>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</si>
  <si>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</si>
  <si>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</si>
  <si>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</si>
  <si>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</si>
  <si>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Другие вопросы в области физической культуры и спорта</t>
  </si>
  <si>
    <t>ЗАДОЛЖЕННОСТЬ И ПЕРЕРАСЧЕТЫ ПО ОТМЕНЕННЫМ НАЛОГАМ, СБОРАМ И ИНЫМ ОБЯЗАТЕЛЬНЫМ ПЛАТЕЖАМ</t>
  </si>
  <si>
    <t>Факт на 01.10.2024 (отчетный) год</t>
  </si>
  <si>
    <t>План на 2025 год по состоянию на 01.10.2025 (текущий) год</t>
  </si>
  <si>
    <t>Факт на 01.10.2025 (текущий) год</t>
  </si>
  <si>
    <t>Информация об исполнении  бюджета Кемского муниципального района за 9 месяцев 2025 года</t>
  </si>
  <si>
    <t>Факт на 01.10.2024 отчетный год</t>
  </si>
  <si>
    <t>План на 2025 год по состоянию на 01.10.2025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</si>
</sst>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4" fillId="0" borderId="4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22" workbookViewId="0">
      <selection activeCell="F28" sqref="F28"/>
    </sheetView>
  </sheetViews>
  <sheetFormatPr defaultRowHeight="12.75" x14ac:dyDescent="0.2"/>
  <cols>
    <col min="1" max="1" width="37.7109375" style="1" customWidth="1"/>
    <col min="2" max="2" width="17.5703125" style="24" customWidth="1"/>
    <col min="3" max="3" width="17.5703125" style="1" customWidth="1"/>
    <col min="4" max="4" width="17.5703125" style="24" customWidth="1"/>
    <col min="5" max="5" width="17.5703125" style="1" customWidth="1"/>
    <col min="6" max="6" width="17.5703125" style="24" customWidth="1"/>
    <col min="7" max="9" width="17.5703125" style="1" customWidth="1"/>
    <col min="10" max="16384" width="9.140625" style="1"/>
  </cols>
  <sheetData>
    <row r="1" spans="1:9" ht="15" x14ac:dyDescent="0.25">
      <c r="A1" s="70" t="s">
        <v>116</v>
      </c>
      <c r="B1" s="71"/>
      <c r="C1" s="71"/>
      <c r="D1" s="71"/>
      <c r="E1" s="71"/>
      <c r="F1" s="71"/>
      <c r="G1" s="71"/>
      <c r="H1" s="71"/>
      <c r="I1" s="71"/>
    </row>
    <row r="3" spans="1:9" ht="14.25" x14ac:dyDescent="0.2">
      <c r="A3" s="69" t="s">
        <v>97</v>
      </c>
      <c r="B3" s="69"/>
      <c r="C3" s="69"/>
      <c r="D3" s="69"/>
      <c r="E3" s="69"/>
      <c r="F3" s="69"/>
      <c r="G3" s="69"/>
      <c r="H3" s="69"/>
      <c r="I3" s="69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22" t="s">
        <v>113</v>
      </c>
      <c r="C5" s="3" t="s">
        <v>1</v>
      </c>
      <c r="D5" s="22" t="s">
        <v>114</v>
      </c>
      <c r="E5" s="3" t="s">
        <v>2</v>
      </c>
      <c r="F5" s="22" t="s">
        <v>115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25" t="s">
        <v>5</v>
      </c>
      <c r="B6" s="45" t="s">
        <v>6</v>
      </c>
      <c r="C6" s="25" t="s">
        <v>7</v>
      </c>
      <c r="D6" s="45" t="s">
        <v>8</v>
      </c>
      <c r="E6" s="25" t="s">
        <v>9</v>
      </c>
      <c r="F6" s="45" t="s">
        <v>10</v>
      </c>
      <c r="G6" s="25" t="s">
        <v>11</v>
      </c>
      <c r="H6" s="25" t="s">
        <v>12</v>
      </c>
      <c r="I6" s="25" t="s">
        <v>13</v>
      </c>
    </row>
    <row r="7" spans="1:9" s="13" customFormat="1" ht="15" thickBot="1" x14ac:dyDescent="0.25">
      <c r="A7" s="31" t="s">
        <v>37</v>
      </c>
      <c r="B7" s="53">
        <f>B8+B28</f>
        <v>569949.70000000007</v>
      </c>
      <c r="C7" s="32">
        <v>100</v>
      </c>
      <c r="D7" s="53">
        <f>D8+D28</f>
        <v>1160639.1949999998</v>
      </c>
      <c r="E7" s="32">
        <v>100</v>
      </c>
      <c r="F7" s="53">
        <f>F8+F28</f>
        <v>794244.59499999997</v>
      </c>
      <c r="G7" s="32">
        <v>100</v>
      </c>
      <c r="H7" s="50">
        <f t="shared" ref="H7:H15" si="0">F7/B7*100-100</f>
        <v>39.353454348690747</v>
      </c>
      <c r="I7" s="33">
        <f>F7/D7*100</f>
        <v>68.431653731976553</v>
      </c>
    </row>
    <row r="8" spans="1:9" s="24" customFormat="1" ht="28.5" x14ac:dyDescent="0.2">
      <c r="A8" s="67" t="s">
        <v>14</v>
      </c>
      <c r="B8" s="62">
        <f>B9+B11+B16+B18+B22+B24+B25+B26+B27</f>
        <v>260720.6</v>
      </c>
      <c r="C8" s="44">
        <f>B8*100/B7</f>
        <v>45.744492891214783</v>
      </c>
      <c r="D8" s="62">
        <f>D9+D11+D16+D18+D22+D24+D25+D26+D27</f>
        <v>444380.69999999995</v>
      </c>
      <c r="E8" s="62">
        <f>D8*100/D7</f>
        <v>38.28758342078909</v>
      </c>
      <c r="F8" s="62">
        <f>F9+F11+F16+F18+F22+F24+F25+F26+F27</f>
        <v>374262.19999999995</v>
      </c>
      <c r="G8" s="44">
        <f>F8*100/F7</f>
        <v>47.121781168683931</v>
      </c>
      <c r="H8" s="51">
        <f t="shared" si="0"/>
        <v>43.549148015154913</v>
      </c>
      <c r="I8" s="43">
        <f t="shared" ref="I8:I26" si="1">F8/D8*100</f>
        <v>84.221074407596902</v>
      </c>
    </row>
    <row r="9" spans="1:9" s="24" customFormat="1" ht="15" x14ac:dyDescent="0.25">
      <c r="A9" s="66" t="s">
        <v>15</v>
      </c>
      <c r="B9" s="38">
        <f>SUM(B10)</f>
        <v>196744.8</v>
      </c>
      <c r="C9" s="35">
        <f>B9*100/B7</f>
        <v>34.519677789110155</v>
      </c>
      <c r="D9" s="38">
        <f>D10</f>
        <v>338586.8</v>
      </c>
      <c r="E9" s="38">
        <f>D9*100/D7</f>
        <v>29.172442345443972</v>
      </c>
      <c r="F9" s="38">
        <f>F10</f>
        <v>276138.2</v>
      </c>
      <c r="G9" s="35">
        <f>F9*100/F7</f>
        <v>34.767400588983548</v>
      </c>
      <c r="H9" s="52">
        <f t="shared" si="0"/>
        <v>40.353493459547622</v>
      </c>
      <c r="I9" s="34">
        <f t="shared" si="1"/>
        <v>81.556103191264413</v>
      </c>
    </row>
    <row r="10" spans="1:9" s="24" customFormat="1" ht="15" x14ac:dyDescent="0.25">
      <c r="A10" s="66" t="s">
        <v>16</v>
      </c>
      <c r="B10" s="38">
        <v>196744.8</v>
      </c>
      <c r="C10" s="35">
        <f>B10*100/B7</f>
        <v>34.519677789110155</v>
      </c>
      <c r="D10" s="38">
        <v>338586.8</v>
      </c>
      <c r="E10" s="38">
        <f>D10*100/D7</f>
        <v>29.172442345443972</v>
      </c>
      <c r="F10" s="38">
        <v>276138.2</v>
      </c>
      <c r="G10" s="35">
        <f>F10*100/F7</f>
        <v>34.767400588983548</v>
      </c>
      <c r="H10" s="52">
        <f t="shared" si="0"/>
        <v>40.353493459547622</v>
      </c>
      <c r="I10" s="34">
        <f t="shared" si="1"/>
        <v>81.556103191264413</v>
      </c>
    </row>
    <row r="11" spans="1:9" s="24" customFormat="1" ht="18.75" customHeight="1" x14ac:dyDescent="0.25">
      <c r="A11" s="37" t="s">
        <v>18</v>
      </c>
      <c r="B11" s="38">
        <f>B12+B13+B14+B15</f>
        <v>44260.7</v>
      </c>
      <c r="C11" s="35">
        <f>B11*100/B7</f>
        <v>7.7657203784825208</v>
      </c>
      <c r="D11" s="38">
        <f>D12+D13+D14+D15</f>
        <v>75955</v>
      </c>
      <c r="E11" s="38">
        <f>D11*100/D7</f>
        <v>6.5442387545769565</v>
      </c>
      <c r="F11" s="38">
        <f>SUM(F12:F15)</f>
        <v>75604.099999999991</v>
      </c>
      <c r="G11" s="35">
        <f>F11*100/F7</f>
        <v>9.5189945862961771</v>
      </c>
      <c r="H11" s="52">
        <f t="shared" si="0"/>
        <v>70.81541864453115</v>
      </c>
      <c r="I11" s="34">
        <f t="shared" si="1"/>
        <v>99.538015930485145</v>
      </c>
    </row>
    <row r="12" spans="1:9" s="24" customFormat="1" ht="16.5" customHeight="1" x14ac:dyDescent="0.25">
      <c r="A12" s="37" t="s">
        <v>100</v>
      </c>
      <c r="B12" s="38">
        <v>1246.0999999999999</v>
      </c>
      <c r="C12" s="35">
        <f>B12*100/B7</f>
        <v>0.21863332852004302</v>
      </c>
      <c r="D12" s="38">
        <v>1485</v>
      </c>
      <c r="E12" s="38">
        <f>D12*100/D7</f>
        <v>0.12794673886573341</v>
      </c>
      <c r="F12" s="38">
        <v>1076.9000000000001</v>
      </c>
      <c r="G12" s="35">
        <f>F12*100/F7</f>
        <v>0.13558795448900729</v>
      </c>
      <c r="H12" s="52">
        <f t="shared" si="0"/>
        <v>-13.578364497231348</v>
      </c>
      <c r="I12" s="34">
        <f t="shared" si="1"/>
        <v>72.518518518518533</v>
      </c>
    </row>
    <row r="13" spans="1:9" s="24" customFormat="1" ht="15" x14ac:dyDescent="0.25">
      <c r="A13" s="37" t="s">
        <v>81</v>
      </c>
      <c r="B13" s="38">
        <v>6.9</v>
      </c>
      <c r="C13" s="35">
        <f>B13*100/B7</f>
        <v>1.2106331488550654E-3</v>
      </c>
      <c r="D13" s="38">
        <v>20</v>
      </c>
      <c r="E13" s="38">
        <f>D13*100/D7</f>
        <v>1.7231884022320997E-3</v>
      </c>
      <c r="F13" s="38">
        <v>21</v>
      </c>
      <c r="G13" s="35">
        <f>F13*100/F7</f>
        <v>2.6440217701450019E-3</v>
      </c>
      <c r="H13" s="52">
        <f t="shared" si="0"/>
        <v>204.3478260869565</v>
      </c>
      <c r="I13" s="34" t="s">
        <v>108</v>
      </c>
    </row>
    <row r="14" spans="1:9" s="24" customFormat="1" ht="15" x14ac:dyDescent="0.25">
      <c r="A14" s="37" t="s">
        <v>19</v>
      </c>
      <c r="B14" s="38">
        <v>41886.699999999997</v>
      </c>
      <c r="C14" s="35">
        <f>B14*100/B7</f>
        <v>7.34919239364456</v>
      </c>
      <c r="D14" s="38">
        <v>73300</v>
      </c>
      <c r="E14" s="38">
        <f>D14*100/D7</f>
        <v>6.3154854941806446</v>
      </c>
      <c r="F14" s="38">
        <v>73368.2</v>
      </c>
      <c r="G14" s="35">
        <f>F14*100/F7</f>
        <v>9.2374818112548827</v>
      </c>
      <c r="H14" s="34" t="s">
        <v>108</v>
      </c>
      <c r="I14" s="34">
        <f t="shared" si="1"/>
        <v>100.09304229195088</v>
      </c>
    </row>
    <row r="15" spans="1:9" s="24" customFormat="1" ht="15" x14ac:dyDescent="0.25">
      <c r="A15" s="37" t="s">
        <v>82</v>
      </c>
      <c r="B15" s="38">
        <v>1121</v>
      </c>
      <c r="C15" s="35">
        <f>B15*100/B7</f>
        <v>0.19668402316906208</v>
      </c>
      <c r="D15" s="38">
        <v>1150</v>
      </c>
      <c r="E15" s="38">
        <v>0</v>
      </c>
      <c r="F15" s="38">
        <v>1138</v>
      </c>
      <c r="G15" s="35">
        <v>0</v>
      </c>
      <c r="H15" s="34">
        <f t="shared" si="0"/>
        <v>1.5165031222123275</v>
      </c>
      <c r="I15" s="34">
        <f t="shared" si="1"/>
        <v>98.956521739130437</v>
      </c>
    </row>
    <row r="16" spans="1:9" s="24" customFormat="1" ht="15" x14ac:dyDescent="0.25">
      <c r="A16" s="37" t="s">
        <v>20</v>
      </c>
      <c r="B16" s="38">
        <v>2669.1</v>
      </c>
      <c r="C16" s="35">
        <f>B16*100/B7</f>
        <v>0.46830448371145728</v>
      </c>
      <c r="D16" s="38">
        <v>7600</v>
      </c>
      <c r="E16" s="38">
        <f>D16*100/D7</f>
        <v>0.6548115928481979</v>
      </c>
      <c r="F16" s="38">
        <v>5955.3</v>
      </c>
      <c r="G16" s="35">
        <f>F16*100/F7</f>
        <v>0.74980680227354901</v>
      </c>
      <c r="H16" s="34">
        <f>F16/B16*100-100</f>
        <v>123.12015286051482</v>
      </c>
      <c r="I16" s="34">
        <f t="shared" si="1"/>
        <v>78.359210526315792</v>
      </c>
    </row>
    <row r="17" spans="1:9" s="24" customFormat="1" ht="60" x14ac:dyDescent="0.25">
      <c r="A17" s="37" t="s">
        <v>112</v>
      </c>
      <c r="B17" s="38">
        <v>0.2</v>
      </c>
      <c r="C17" s="35">
        <f>B17*100/B8</f>
        <v>7.6710470902567729E-5</v>
      </c>
      <c r="D17" s="38">
        <v>0.1</v>
      </c>
      <c r="E17" s="38">
        <f>D17*100/D8</f>
        <v>2.2503227525407834E-5</v>
      </c>
      <c r="F17" s="38">
        <v>0.09</v>
      </c>
      <c r="G17" s="35">
        <f>F17*100/F8</f>
        <v>2.4047312285344341E-5</v>
      </c>
      <c r="H17" s="34">
        <f>F17/B17*100-100</f>
        <v>-55.000000000000007</v>
      </c>
      <c r="I17" s="34">
        <f t="shared" si="1"/>
        <v>89.999999999999986</v>
      </c>
    </row>
    <row r="18" spans="1:9" s="24" customFormat="1" ht="60" x14ac:dyDescent="0.25">
      <c r="A18" s="37" t="s">
        <v>83</v>
      </c>
      <c r="B18" s="38">
        <v>3788.4</v>
      </c>
      <c r="C18" s="35">
        <f>B18*100/B7</f>
        <v>0.66469023494529422</v>
      </c>
      <c r="D18" s="38">
        <f>SUM(D19:D21)</f>
        <v>5249.9</v>
      </c>
      <c r="E18" s="38">
        <f>D18*100/D7</f>
        <v>0.452328339643915</v>
      </c>
      <c r="F18" s="38">
        <f>SUM(F19:F21)</f>
        <v>3568.2</v>
      </c>
      <c r="G18" s="35">
        <f>F18*100/F7</f>
        <v>0.44925707048720931</v>
      </c>
      <c r="H18" s="34">
        <f>F18/B18*100-100</f>
        <v>-5.8124802027241174</v>
      </c>
      <c r="I18" s="34">
        <f t="shared" si="1"/>
        <v>67.967008895407531</v>
      </c>
    </row>
    <row r="19" spans="1:9" s="24" customFormat="1" ht="30" x14ac:dyDescent="0.25">
      <c r="A19" s="37" t="s">
        <v>84</v>
      </c>
      <c r="B19" s="38">
        <v>1734.6</v>
      </c>
      <c r="C19" s="35">
        <f>B19*100/B7</f>
        <v>0.30434264637739084</v>
      </c>
      <c r="D19" s="38">
        <v>2192</v>
      </c>
      <c r="E19" s="38">
        <f>D19*100/D7</f>
        <v>0.18886144888463813</v>
      </c>
      <c r="F19" s="38">
        <v>1634.5</v>
      </c>
      <c r="G19" s="35">
        <f>F19*100/F7</f>
        <v>0.20579302777628597</v>
      </c>
      <c r="H19" s="34">
        <f>F19/B19*100-100</f>
        <v>-5.7707828894269539</v>
      </c>
      <c r="I19" s="34">
        <f t="shared" si="1"/>
        <v>74.566605839416056</v>
      </c>
    </row>
    <row r="20" spans="1:9" s="24" customFormat="1" ht="15" x14ac:dyDescent="0.25">
      <c r="A20" s="37" t="s">
        <v>85</v>
      </c>
      <c r="B20" s="38">
        <v>1152.5</v>
      </c>
      <c r="C20" s="35">
        <f>B20*100/B7</f>
        <v>0.20221082667470477</v>
      </c>
      <c r="D20" s="38">
        <v>1967.9</v>
      </c>
      <c r="E20" s="38">
        <f>D20*100/D7</f>
        <v>0.16955312283762744</v>
      </c>
      <c r="F20" s="38">
        <v>1305.0999999999999</v>
      </c>
      <c r="G20" s="35">
        <f>F20*100/F7</f>
        <v>0.16431965772458293</v>
      </c>
      <c r="H20" s="34">
        <f>F20/B20*100-100</f>
        <v>13.240780911062885</v>
      </c>
      <c r="I20" s="34">
        <f t="shared" si="1"/>
        <v>66.319426800142281</v>
      </c>
    </row>
    <row r="21" spans="1:9" s="24" customFormat="1" ht="30" x14ac:dyDescent="0.25">
      <c r="A21" s="37" t="s">
        <v>86</v>
      </c>
      <c r="B21" s="38">
        <v>901.3</v>
      </c>
      <c r="C21" s="35">
        <f>B21*100/B7</f>
        <v>0.15813676189319861</v>
      </c>
      <c r="D21" s="38">
        <v>1090</v>
      </c>
      <c r="E21" s="38">
        <f>D21*100/D7</f>
        <v>9.3913767921649433E-2</v>
      </c>
      <c r="F21" s="38">
        <v>628.6</v>
      </c>
      <c r="G21" s="35">
        <f>F21*100/F7</f>
        <v>7.9144384986340383E-2</v>
      </c>
      <c r="H21" s="34">
        <f t="shared" ref="H21:H26" si="2">F21/B21*100-100</f>
        <v>-30.256296460667926</v>
      </c>
      <c r="I21" s="34">
        <f t="shared" si="1"/>
        <v>57.669724770642205</v>
      </c>
    </row>
    <row r="22" spans="1:9" s="24" customFormat="1" ht="30" x14ac:dyDescent="0.25">
      <c r="A22" s="37" t="s">
        <v>21</v>
      </c>
      <c r="B22" s="38">
        <f>SUM(B23)</f>
        <v>643.6</v>
      </c>
      <c r="C22" s="35">
        <f>B22*100/B7</f>
        <v>0.11292224559465509</v>
      </c>
      <c r="D22" s="38">
        <f>D23</f>
        <v>697.2</v>
      </c>
      <c r="E22" s="38">
        <f>D22*100/D7</f>
        <v>6.0070347701810994E-2</v>
      </c>
      <c r="F22" s="38">
        <f>F23</f>
        <v>708.8</v>
      </c>
      <c r="G22" s="35">
        <f>F22*100/F7</f>
        <v>8.9242030032322728E-2</v>
      </c>
      <c r="H22" s="34">
        <f t="shared" si="2"/>
        <v>10.130515848352999</v>
      </c>
      <c r="I22" s="34">
        <f t="shared" si="1"/>
        <v>101.6637980493402</v>
      </c>
    </row>
    <row r="23" spans="1:9" s="24" customFormat="1" ht="30" x14ac:dyDescent="0.25">
      <c r="A23" s="37" t="s">
        <v>22</v>
      </c>
      <c r="B23" s="38">
        <v>643.6</v>
      </c>
      <c r="C23" s="35">
        <f>B23*100/B8</f>
        <v>0.24685429536446296</v>
      </c>
      <c r="D23" s="38">
        <v>697.2</v>
      </c>
      <c r="E23" s="38">
        <v>0</v>
      </c>
      <c r="F23" s="38">
        <v>708.8</v>
      </c>
      <c r="G23" s="35">
        <v>0</v>
      </c>
      <c r="H23" s="34">
        <f t="shared" si="2"/>
        <v>10.130515848352999</v>
      </c>
      <c r="I23" s="34">
        <f t="shared" si="1"/>
        <v>101.6637980493402</v>
      </c>
    </row>
    <row r="24" spans="1:9" s="24" customFormat="1" ht="49.5" customHeight="1" x14ac:dyDescent="0.25">
      <c r="A24" s="37" t="s">
        <v>23</v>
      </c>
      <c r="B24" s="38">
        <v>7831.1</v>
      </c>
      <c r="C24" s="35">
        <f>B24*100/B9</f>
        <v>3.9803339147972401</v>
      </c>
      <c r="D24" s="38">
        <v>13548.6</v>
      </c>
      <c r="E24" s="38">
        <f>D24*100/D7</f>
        <v>1.1673395193240912</v>
      </c>
      <c r="F24" s="38">
        <v>10205.4</v>
      </c>
      <c r="G24" s="35">
        <f>F24*100/F7</f>
        <v>1.2849190368113239</v>
      </c>
      <c r="H24" s="34">
        <f t="shared" si="2"/>
        <v>30.318856865574418</v>
      </c>
      <c r="I24" s="34">
        <f t="shared" si="1"/>
        <v>75.324387759620919</v>
      </c>
    </row>
    <row r="25" spans="1:9" s="24" customFormat="1" ht="45" x14ac:dyDescent="0.25">
      <c r="A25" s="37" t="s">
        <v>24</v>
      </c>
      <c r="B25" s="38">
        <v>4041.6</v>
      </c>
      <c r="C25" s="35">
        <f>B25*100/B10</f>
        <v>2.0542347243739099</v>
      </c>
      <c r="D25" s="38">
        <v>660</v>
      </c>
      <c r="E25" s="38">
        <f>D25*100/D7</f>
        <v>5.6865217273659285E-2</v>
      </c>
      <c r="F25" s="38">
        <v>496.8</v>
      </c>
      <c r="G25" s="35">
        <f>F25*100/F7</f>
        <v>6.2550000733716041E-2</v>
      </c>
      <c r="H25" s="34">
        <f t="shared" si="2"/>
        <v>-87.707838479809979</v>
      </c>
      <c r="I25" s="34">
        <f t="shared" si="1"/>
        <v>75.272727272727266</v>
      </c>
    </row>
    <row r="26" spans="1:9" s="24" customFormat="1" ht="30" x14ac:dyDescent="0.25">
      <c r="A26" s="37" t="s">
        <v>25</v>
      </c>
      <c r="B26" s="38">
        <v>741.3</v>
      </c>
      <c r="C26" s="35">
        <f>B26*100/B7</f>
        <v>0.13006410916612465</v>
      </c>
      <c r="D26" s="38">
        <v>1788.6</v>
      </c>
      <c r="E26" s="38">
        <f>D26*100/D7</f>
        <v>0.15410473881161665</v>
      </c>
      <c r="F26" s="38">
        <v>1377.8</v>
      </c>
      <c r="G26" s="35">
        <f>F26*100/F7</f>
        <v>0.17347300928122777</v>
      </c>
      <c r="H26" s="34">
        <f t="shared" si="2"/>
        <v>85.86267368137058</v>
      </c>
      <c r="I26" s="34">
        <f t="shared" si="1"/>
        <v>77.032315777703232</v>
      </c>
    </row>
    <row r="27" spans="1:9" s="24" customFormat="1" ht="15" x14ac:dyDescent="0.25">
      <c r="A27" s="37" t="s">
        <v>26</v>
      </c>
      <c r="B27" s="38">
        <v>0</v>
      </c>
      <c r="C27" s="35">
        <v>0</v>
      </c>
      <c r="D27" s="38">
        <v>294.60000000000002</v>
      </c>
      <c r="E27" s="38">
        <v>0</v>
      </c>
      <c r="F27" s="38">
        <v>207.6</v>
      </c>
      <c r="G27" s="35" t="s">
        <v>17</v>
      </c>
      <c r="H27" s="34"/>
      <c r="I27" s="34"/>
    </row>
    <row r="28" spans="1:9" s="24" customFormat="1" ht="28.5" x14ac:dyDescent="0.2">
      <c r="A28" s="68" t="s">
        <v>27</v>
      </c>
      <c r="B28" s="38">
        <f>B29+B36+B37+B35</f>
        <v>309229.10000000003</v>
      </c>
      <c r="C28" s="35">
        <f>B28*100/B7</f>
        <v>54.255507108785217</v>
      </c>
      <c r="D28" s="38">
        <f>D29+D36+D37+D35</f>
        <v>716258.495</v>
      </c>
      <c r="E28" s="38">
        <f>D28*100/D7</f>
        <v>61.712416579210917</v>
      </c>
      <c r="F28" s="38">
        <f>F29+F36+F37++F35</f>
        <v>419982.39500000002</v>
      </c>
      <c r="G28" s="35">
        <f>F28*100/F7</f>
        <v>52.878218831316062</v>
      </c>
      <c r="H28" s="34">
        <f t="shared" ref="H28:H33" si="3">F28/B28*100-100</f>
        <v>35.815935498955298</v>
      </c>
      <c r="I28" s="34">
        <f>F28*100/D28</f>
        <v>58.635590074223131</v>
      </c>
    </row>
    <row r="29" spans="1:9" s="24" customFormat="1" ht="60" x14ac:dyDescent="0.25">
      <c r="A29" s="37" t="s">
        <v>28</v>
      </c>
      <c r="B29" s="38">
        <v>310285.5</v>
      </c>
      <c r="C29" s="35">
        <f>B29*100/B7</f>
        <v>54.440856798415716</v>
      </c>
      <c r="D29" s="38">
        <v>716258.5</v>
      </c>
      <c r="E29" s="38">
        <f>D29*100/D7</f>
        <v>61.712417010008018</v>
      </c>
      <c r="F29" s="38">
        <v>419982.4</v>
      </c>
      <c r="G29" s="35">
        <f>F29*100/F7</f>
        <v>52.87821946084506</v>
      </c>
      <c r="H29" s="34">
        <f t="shared" si="3"/>
        <v>35.353537306770704</v>
      </c>
      <c r="I29" s="34">
        <f t="shared" ref="I29:I32" si="4">F29/D29*100</f>
        <v>58.635590362976501</v>
      </c>
    </row>
    <row r="30" spans="1:9" s="24" customFormat="1" ht="45" x14ac:dyDescent="0.25">
      <c r="A30" s="37" t="s">
        <v>29</v>
      </c>
      <c r="B30" s="38">
        <v>2834</v>
      </c>
      <c r="C30" s="35">
        <f>B30*100/B7</f>
        <v>0.49723686142829793</v>
      </c>
      <c r="D30" s="38">
        <v>3159</v>
      </c>
      <c r="E30" s="38">
        <f>D30*100/D7</f>
        <v>0.27217760813256014</v>
      </c>
      <c r="F30" s="38">
        <v>2369.6999999999998</v>
      </c>
      <c r="G30" s="35">
        <f>F30*100/F7</f>
        <v>0.29835897089107666</v>
      </c>
      <c r="H30" s="34">
        <f t="shared" si="3"/>
        <v>-16.3832039520113</v>
      </c>
      <c r="I30" s="34">
        <f t="shared" si="4"/>
        <v>75.014245014245006</v>
      </c>
    </row>
    <row r="31" spans="1:9" s="24" customFormat="1" ht="45" x14ac:dyDescent="0.25">
      <c r="A31" s="37" t="s">
        <v>30</v>
      </c>
      <c r="B31" s="38">
        <v>34109</v>
      </c>
      <c r="C31" s="35">
        <f>B31*100/B7</f>
        <v>5.9845631991735404</v>
      </c>
      <c r="D31" s="38">
        <v>287143.7</v>
      </c>
      <c r="E31" s="38">
        <f>D31*100/D7</f>
        <v>24.740134680700667</v>
      </c>
      <c r="F31" s="38">
        <v>123175.9</v>
      </c>
      <c r="G31" s="35">
        <f>F31*100/F7</f>
        <v>15.50856005510494</v>
      </c>
      <c r="H31" s="34">
        <f t="shared" si="3"/>
        <v>261.12433668533231</v>
      </c>
      <c r="I31" s="34">
        <f t="shared" si="4"/>
        <v>42.896953685558827</v>
      </c>
    </row>
    <row r="32" spans="1:9" s="24" customFormat="1" ht="45" x14ac:dyDescent="0.25">
      <c r="A32" s="37" t="s">
        <v>31</v>
      </c>
      <c r="B32" s="38">
        <v>246767.4</v>
      </c>
      <c r="C32" s="35">
        <v>7</v>
      </c>
      <c r="D32" s="38">
        <v>367458.9</v>
      </c>
      <c r="E32" s="38">
        <f>D32*100/D7</f>
        <v>31.660045738848243</v>
      </c>
      <c r="F32" s="38">
        <v>259454.7</v>
      </c>
      <c r="G32" s="35">
        <f>F32*100/F7</f>
        <v>32.666851198401922</v>
      </c>
      <c r="H32" s="34">
        <f t="shared" si="3"/>
        <v>5.1414003632570768</v>
      </c>
      <c r="I32" s="34">
        <f t="shared" si="4"/>
        <v>70.607814914810888</v>
      </c>
    </row>
    <row r="33" spans="1:9" s="24" customFormat="1" ht="15" x14ac:dyDescent="0.25">
      <c r="A33" s="37" t="s">
        <v>32</v>
      </c>
      <c r="B33" s="38">
        <v>26575.1</v>
      </c>
      <c r="C33" s="35">
        <f>B33*100/B7</f>
        <v>4.6627097092953989</v>
      </c>
      <c r="D33" s="38">
        <v>58496.9</v>
      </c>
      <c r="E33" s="38">
        <f>D33*100/D7</f>
        <v>5.0400589823265456</v>
      </c>
      <c r="F33" s="38">
        <v>34982.1</v>
      </c>
      <c r="G33" s="35">
        <f>F33*100/F7</f>
        <v>4.4044492364471175</v>
      </c>
      <c r="H33" s="34">
        <f t="shared" si="3"/>
        <v>31.634876256345223</v>
      </c>
      <c r="I33" s="34">
        <f>F33*100/D33</f>
        <v>59.801630513753722</v>
      </c>
    </row>
    <row r="34" spans="1:9" s="24" customFormat="1" ht="45" x14ac:dyDescent="0.25">
      <c r="A34" s="37" t="s">
        <v>33</v>
      </c>
      <c r="B34" s="38">
        <f>SUM(B35)</f>
        <v>2.9</v>
      </c>
      <c r="C34" s="35">
        <v>0</v>
      </c>
      <c r="D34" s="38">
        <v>0</v>
      </c>
      <c r="E34" s="38">
        <v>0</v>
      </c>
      <c r="F34" s="38">
        <v>0</v>
      </c>
      <c r="G34" s="35">
        <v>0</v>
      </c>
      <c r="H34" s="36"/>
      <c r="I34" s="34"/>
    </row>
    <row r="35" spans="1:9" s="42" customFormat="1" ht="30" x14ac:dyDescent="0.25">
      <c r="A35" s="37" t="s">
        <v>34</v>
      </c>
      <c r="B35" s="38">
        <v>2.9</v>
      </c>
      <c r="C35" s="39">
        <v>0</v>
      </c>
      <c r="D35" s="38">
        <v>0</v>
      </c>
      <c r="E35" s="38">
        <v>0</v>
      </c>
      <c r="F35" s="38">
        <v>0</v>
      </c>
      <c r="G35" s="39">
        <v>0</v>
      </c>
      <c r="H35" s="40"/>
      <c r="I35" s="41"/>
    </row>
    <row r="36" spans="1:9" s="24" customFormat="1" ht="60" x14ac:dyDescent="0.25">
      <c r="A36" s="37" t="s">
        <v>35</v>
      </c>
      <c r="B36" s="38">
        <v>517.9</v>
      </c>
      <c r="C36" s="35">
        <v>0</v>
      </c>
      <c r="D36" s="38">
        <v>0</v>
      </c>
      <c r="E36" s="38">
        <v>0</v>
      </c>
      <c r="F36" s="38">
        <v>0</v>
      </c>
      <c r="G36" s="35">
        <v>0</v>
      </c>
      <c r="H36" s="36"/>
      <c r="I36" s="34" t="s">
        <v>108</v>
      </c>
    </row>
    <row r="37" spans="1:9" s="24" customFormat="1" ht="30" x14ac:dyDescent="0.25">
      <c r="A37" s="37" t="s">
        <v>36</v>
      </c>
      <c r="B37" s="38">
        <v>-1577.2</v>
      </c>
      <c r="C37" s="34" t="s">
        <v>17</v>
      </c>
      <c r="D37" s="38">
        <v>-5.0000000000000001E-3</v>
      </c>
      <c r="E37" s="38" t="s">
        <v>17</v>
      </c>
      <c r="F37" s="38">
        <v>-5.0000000000000001E-3</v>
      </c>
      <c r="G37" s="35" t="s">
        <v>17</v>
      </c>
      <c r="H37" s="34">
        <f t="shared" ref="H37" si="5">F37/B37*100-100</f>
        <v>-99.99968298250063</v>
      </c>
      <c r="I37" s="34">
        <f>F37*100/D37</f>
        <v>100</v>
      </c>
    </row>
    <row r="38" spans="1:9" s="24" customFormat="1" x14ac:dyDescent="0.2">
      <c r="A38" s="42"/>
    </row>
    <row r="39" spans="1:9" s="24" customFormat="1" x14ac:dyDescent="0.2">
      <c r="A39" s="42"/>
    </row>
    <row r="40" spans="1:9" s="24" customFormat="1" x14ac:dyDescent="0.2"/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C23" sqref="C23"/>
    </sheetView>
  </sheetViews>
  <sheetFormatPr defaultRowHeight="12.75" x14ac:dyDescent="0.2"/>
  <cols>
    <col min="1" max="1" width="38.42578125" style="21" customWidth="1"/>
    <col min="2" max="2" width="14.5703125" style="57" customWidth="1"/>
    <col min="3" max="3" width="12.42578125" style="14" customWidth="1"/>
    <col min="4" max="4" width="15.42578125" style="24" customWidth="1"/>
    <col min="5" max="5" width="15.7109375" style="14" customWidth="1"/>
    <col min="6" max="6" width="17.140625" style="24" customWidth="1"/>
    <col min="7" max="7" width="16" style="14" customWidth="1"/>
    <col min="8" max="9" width="15.85546875" style="14" customWidth="1"/>
    <col min="10" max="16384" width="9.140625" style="14"/>
  </cols>
  <sheetData>
    <row r="1" spans="1:9" ht="14.25" x14ac:dyDescent="0.2">
      <c r="A1" s="72" t="s">
        <v>98</v>
      </c>
      <c r="B1" s="72"/>
      <c r="C1" s="72"/>
      <c r="D1" s="72"/>
      <c r="E1" s="72"/>
      <c r="F1" s="72"/>
      <c r="G1" s="72"/>
      <c r="H1" s="72"/>
      <c r="I1" s="72"/>
    </row>
    <row r="2" spans="1:9" ht="27" customHeight="1" x14ac:dyDescent="0.25">
      <c r="A2" s="15"/>
      <c r="B2" s="54"/>
      <c r="C2" s="16"/>
      <c r="D2" s="58"/>
      <c r="E2" s="16"/>
      <c r="F2" s="58"/>
      <c r="G2" s="16"/>
      <c r="H2" s="16"/>
      <c r="I2" s="17" t="s">
        <v>87</v>
      </c>
    </row>
    <row r="3" spans="1:9" ht="80.25" customHeight="1" x14ac:dyDescent="0.2">
      <c r="A3" s="18" t="s">
        <v>0</v>
      </c>
      <c r="B3" s="55" t="s">
        <v>117</v>
      </c>
      <c r="C3" s="18" t="s">
        <v>88</v>
      </c>
      <c r="D3" s="59" t="s">
        <v>118</v>
      </c>
      <c r="E3" s="18" t="s">
        <v>89</v>
      </c>
      <c r="F3" s="59" t="s">
        <v>115</v>
      </c>
      <c r="G3" s="18" t="s">
        <v>89</v>
      </c>
      <c r="H3" s="18" t="s">
        <v>3</v>
      </c>
      <c r="I3" s="18" t="s">
        <v>90</v>
      </c>
    </row>
    <row r="4" spans="1:9" ht="15" x14ac:dyDescent="0.25">
      <c r="A4" s="19">
        <v>1</v>
      </c>
      <c r="B4" s="56">
        <v>2</v>
      </c>
      <c r="C4" s="20">
        <v>3</v>
      </c>
      <c r="D4" s="60">
        <v>4</v>
      </c>
      <c r="E4" s="20">
        <v>5</v>
      </c>
      <c r="F4" s="60">
        <v>6</v>
      </c>
      <c r="G4" s="20">
        <v>7</v>
      </c>
      <c r="H4" s="20">
        <v>8</v>
      </c>
      <c r="I4" s="20">
        <v>9</v>
      </c>
    </row>
    <row r="5" spans="1:9" ht="15" x14ac:dyDescent="0.2">
      <c r="A5" s="26" t="s">
        <v>91</v>
      </c>
      <c r="B5" s="27">
        <f>B6+B13+B15+B18+B23+B28+B30+B36+B39+B44+B49+B51</f>
        <v>557701.95000000007</v>
      </c>
      <c r="C5" s="28">
        <f>SUM(C6:C54)</f>
        <v>99.999999999999986</v>
      </c>
      <c r="D5" s="61">
        <f>D6+D13+D15+D18+D23+D28+D30+D36+D39+D44+D49+D51</f>
        <v>1163836.1000000001</v>
      </c>
      <c r="E5" s="28">
        <f>SUM(E6+E13+E18+E23+E30+E36+E39+E44+E49+E51)</f>
        <v>99.747515994734982</v>
      </c>
      <c r="F5" s="61">
        <f>F6+F13+F15+F18+F23+F28+F30+F36+F39+F44+F49+F51</f>
        <v>748971</v>
      </c>
      <c r="G5" s="29">
        <v>100</v>
      </c>
      <c r="H5" s="30">
        <f>F5/B5*100-100</f>
        <v>34.295926345604471</v>
      </c>
      <c r="I5" s="30">
        <f>F5/D5*100</f>
        <v>64.353649109182982</v>
      </c>
    </row>
    <row r="6" spans="1:9" s="24" customFormat="1" ht="30" x14ac:dyDescent="0.2">
      <c r="A6" s="47" t="s">
        <v>38</v>
      </c>
      <c r="B6" s="63">
        <f>SUM(B7:B12)</f>
        <v>54565.1</v>
      </c>
      <c r="C6" s="48">
        <f>B6*100/B5</f>
        <v>9.7839177359878331</v>
      </c>
      <c r="D6" s="46">
        <f>SUM(D7:D12)</f>
        <v>109311.80000000002</v>
      </c>
      <c r="E6" s="48">
        <f>D6/D5*100</f>
        <v>9.3923706267574971</v>
      </c>
      <c r="F6" s="63">
        <f>SUM(F7:F12)</f>
        <v>73040</v>
      </c>
      <c r="G6" s="48">
        <f>F6/F5*G5</f>
        <v>9.7520464744295836</v>
      </c>
      <c r="H6" s="49">
        <f t="shared" ref="H6:H54" si="0">F6/B6*100-100</f>
        <v>33.858455313011433</v>
      </c>
      <c r="I6" s="49">
        <f t="shared" ref="I6:I54" si="1">F6/D6*100</f>
        <v>66.818037942838728</v>
      </c>
    </row>
    <row r="7" spans="1:9" s="24" customFormat="1" ht="75" x14ac:dyDescent="0.2">
      <c r="A7" s="47" t="s">
        <v>39</v>
      </c>
      <c r="B7" s="63">
        <v>1492.3</v>
      </c>
      <c r="C7" s="48"/>
      <c r="D7" s="46">
        <v>3377.4</v>
      </c>
      <c r="E7" s="48"/>
      <c r="F7" s="63">
        <v>1951.2</v>
      </c>
      <c r="G7" s="48"/>
      <c r="H7" s="49">
        <f t="shared" si="0"/>
        <v>30.751189439120822</v>
      </c>
      <c r="I7" s="49">
        <f t="shared" si="1"/>
        <v>57.772250843844375</v>
      </c>
    </row>
    <row r="8" spans="1:9" s="24" customFormat="1" ht="76.5" customHeight="1" x14ac:dyDescent="0.2">
      <c r="A8" s="47" t="s">
        <v>40</v>
      </c>
      <c r="B8" s="63">
        <v>35403.599999999999</v>
      </c>
      <c r="C8" s="48"/>
      <c r="D8" s="46">
        <v>61771.6</v>
      </c>
      <c r="E8" s="48"/>
      <c r="F8" s="63">
        <v>42842.3</v>
      </c>
      <c r="G8" s="48"/>
      <c r="H8" s="49">
        <f t="shared" si="0"/>
        <v>21.011140110045318</v>
      </c>
      <c r="I8" s="49">
        <f t="shared" si="1"/>
        <v>69.355982360826019</v>
      </c>
    </row>
    <row r="9" spans="1:9" s="24" customFormat="1" ht="15" x14ac:dyDescent="0.2">
      <c r="A9" s="47" t="s">
        <v>41</v>
      </c>
      <c r="B9" s="63">
        <v>1.6</v>
      </c>
      <c r="C9" s="48"/>
      <c r="D9" s="46">
        <v>1.8</v>
      </c>
      <c r="E9" s="48"/>
      <c r="F9" s="63">
        <v>1.8</v>
      </c>
      <c r="G9" s="48"/>
      <c r="H9" s="49" t="s">
        <v>107</v>
      </c>
      <c r="I9" s="49">
        <f t="shared" si="1"/>
        <v>100</v>
      </c>
    </row>
    <row r="10" spans="1:9" s="24" customFormat="1" ht="60" x14ac:dyDescent="0.2">
      <c r="A10" s="47" t="s">
        <v>42</v>
      </c>
      <c r="B10" s="63">
        <v>3068.5</v>
      </c>
      <c r="C10" s="48"/>
      <c r="D10" s="46">
        <v>2338.6</v>
      </c>
      <c r="E10" s="48"/>
      <c r="F10" s="63">
        <v>1412</v>
      </c>
      <c r="G10" s="48"/>
      <c r="H10" s="49">
        <f t="shared" si="0"/>
        <v>-53.984031285644448</v>
      </c>
      <c r="I10" s="49">
        <f t="shared" si="1"/>
        <v>60.378003933977595</v>
      </c>
    </row>
    <row r="11" spans="1:9" s="24" customFormat="1" ht="15" x14ac:dyDescent="0.2">
      <c r="A11" s="47" t="s">
        <v>43</v>
      </c>
      <c r="B11" s="63">
        <v>0</v>
      </c>
      <c r="C11" s="48"/>
      <c r="D11" s="46">
        <v>59</v>
      </c>
      <c r="E11" s="48"/>
      <c r="F11" s="63">
        <v>0</v>
      </c>
      <c r="G11" s="48"/>
      <c r="H11" s="49" t="s">
        <v>107</v>
      </c>
      <c r="I11" s="49">
        <f t="shared" si="1"/>
        <v>0</v>
      </c>
    </row>
    <row r="12" spans="1:9" s="24" customFormat="1" ht="15" x14ac:dyDescent="0.2">
      <c r="A12" s="47" t="s">
        <v>44</v>
      </c>
      <c r="B12" s="63">
        <v>14599.1</v>
      </c>
      <c r="C12" s="48"/>
      <c r="D12" s="46">
        <v>41763.4</v>
      </c>
      <c r="E12" s="48"/>
      <c r="F12" s="63">
        <v>26832.7</v>
      </c>
      <c r="G12" s="48"/>
      <c r="H12" s="49">
        <f t="shared" si="0"/>
        <v>83.796946387106061</v>
      </c>
      <c r="I12" s="49">
        <f t="shared" si="1"/>
        <v>64.249318781516834</v>
      </c>
    </row>
    <row r="13" spans="1:9" s="24" customFormat="1" ht="15" x14ac:dyDescent="0.2">
      <c r="A13" s="47" t="s">
        <v>45</v>
      </c>
      <c r="B13" s="63">
        <f>B14</f>
        <v>357.7</v>
      </c>
      <c r="C13" s="48">
        <f>B13*100/B5</f>
        <v>6.4138201417441698E-2</v>
      </c>
      <c r="D13" s="46">
        <f>D14</f>
        <v>972.2</v>
      </c>
      <c r="E13" s="48">
        <f>D13/D5*100</f>
        <v>8.3534099002428253E-2</v>
      </c>
      <c r="F13" s="63">
        <f>SUM(F14)</f>
        <v>437.6</v>
      </c>
      <c r="G13" s="48">
        <f>F13/F5*G5</f>
        <v>5.8426828275060044E-2</v>
      </c>
      <c r="H13" s="49">
        <f t="shared" si="0"/>
        <v>22.337154039698078</v>
      </c>
      <c r="I13" s="49">
        <f t="shared" si="1"/>
        <v>45.011314544332443</v>
      </c>
    </row>
    <row r="14" spans="1:9" s="24" customFormat="1" ht="30" x14ac:dyDescent="0.2">
      <c r="A14" s="47" t="s">
        <v>46</v>
      </c>
      <c r="B14" s="63">
        <v>357.7</v>
      </c>
      <c r="C14" s="48"/>
      <c r="D14" s="46">
        <v>972.2</v>
      </c>
      <c r="E14" s="48"/>
      <c r="F14" s="63">
        <v>437.6</v>
      </c>
      <c r="G14" s="48"/>
      <c r="H14" s="49">
        <f t="shared" si="0"/>
        <v>22.337154039698078</v>
      </c>
      <c r="I14" s="49">
        <f t="shared" si="1"/>
        <v>45.011314544332443</v>
      </c>
    </row>
    <row r="15" spans="1:9" s="24" customFormat="1" ht="45" x14ac:dyDescent="0.2">
      <c r="A15" s="47" t="s">
        <v>47</v>
      </c>
      <c r="B15" s="63">
        <v>0</v>
      </c>
      <c r="C15" s="48">
        <f>B15/B5*100</f>
        <v>0</v>
      </c>
      <c r="D15" s="46">
        <f>SUM(D16:D17)</f>
        <v>2241.3000000000002</v>
      </c>
      <c r="E15" s="48">
        <f>D15/D5*100</f>
        <v>0.19257866292341336</v>
      </c>
      <c r="F15" s="63">
        <f>SUM(F16:F17)</f>
        <v>0</v>
      </c>
      <c r="G15" s="48">
        <f>F15/F5*G5</f>
        <v>0</v>
      </c>
      <c r="H15" s="49" t="s">
        <v>107</v>
      </c>
      <c r="I15" s="49" t="s">
        <v>110</v>
      </c>
    </row>
    <row r="16" spans="1:9" s="24" customFormat="1" ht="63.75" customHeight="1" x14ac:dyDescent="0.2">
      <c r="A16" s="47" t="s">
        <v>92</v>
      </c>
      <c r="B16" s="63">
        <v>0</v>
      </c>
      <c r="C16" s="48"/>
      <c r="D16" s="46">
        <v>0</v>
      </c>
      <c r="E16" s="48"/>
      <c r="F16" s="64">
        <v>0</v>
      </c>
      <c r="G16" s="48"/>
      <c r="H16" s="49" t="s">
        <v>107</v>
      </c>
      <c r="I16" s="49" t="s">
        <v>110</v>
      </c>
    </row>
    <row r="17" spans="1:9" s="24" customFormat="1" ht="63.75" customHeight="1" x14ac:dyDescent="0.2">
      <c r="A17" s="47" t="s">
        <v>102</v>
      </c>
      <c r="B17" s="63">
        <v>0</v>
      </c>
      <c r="C17" s="48"/>
      <c r="D17" s="46">
        <v>2241.3000000000002</v>
      </c>
      <c r="E17" s="48"/>
      <c r="F17" s="63">
        <v>0</v>
      </c>
      <c r="G17" s="48"/>
      <c r="H17" s="49" t="s">
        <v>107</v>
      </c>
      <c r="I17" s="49" t="s">
        <v>110</v>
      </c>
    </row>
    <row r="18" spans="1:9" s="24" customFormat="1" ht="15" x14ac:dyDescent="0.2">
      <c r="A18" s="47" t="s">
        <v>48</v>
      </c>
      <c r="B18" s="63">
        <f>SUM(B19:B22)</f>
        <v>4640.8999999999996</v>
      </c>
      <c r="C18" s="48">
        <f t="shared" ref="C18" si="2">B18/B5*100</f>
        <v>0.83214699177580409</v>
      </c>
      <c r="D18" s="49">
        <f>SUM(D19:D22)</f>
        <v>7257.7</v>
      </c>
      <c r="E18" s="48">
        <f>D18/D5*100</f>
        <v>0.62360155351771607</v>
      </c>
      <c r="F18" s="63">
        <f>SUM(F19:F22)</f>
        <v>5187.1000000000004</v>
      </c>
      <c r="G18" s="48">
        <f>F18/F5*G5</f>
        <v>0.69256353049717545</v>
      </c>
      <c r="H18" s="49">
        <f t="shared" si="0"/>
        <v>11.769268891809801</v>
      </c>
      <c r="I18" s="49">
        <f t="shared" si="1"/>
        <v>71.470300508425538</v>
      </c>
    </row>
    <row r="19" spans="1:9" s="24" customFormat="1" ht="15" x14ac:dyDescent="0.2">
      <c r="A19" s="47" t="s">
        <v>49</v>
      </c>
      <c r="B19" s="63">
        <v>1522.5</v>
      </c>
      <c r="C19" s="48"/>
      <c r="D19" s="46">
        <v>1737.2</v>
      </c>
      <c r="E19" s="48"/>
      <c r="F19" s="63">
        <v>1518.7</v>
      </c>
      <c r="G19" s="48"/>
      <c r="H19" s="49" t="s">
        <v>110</v>
      </c>
      <c r="I19" s="49">
        <f t="shared" si="1"/>
        <v>87.422288740501955</v>
      </c>
    </row>
    <row r="20" spans="1:9" s="24" customFormat="1" ht="15" x14ac:dyDescent="0.2">
      <c r="A20" s="47" t="s">
        <v>50</v>
      </c>
      <c r="B20" s="63">
        <v>3118.4</v>
      </c>
      <c r="C20" s="48"/>
      <c r="D20" s="46">
        <v>5350.5</v>
      </c>
      <c r="E20" s="48"/>
      <c r="F20" s="63">
        <v>3508.9</v>
      </c>
      <c r="G20" s="48"/>
      <c r="H20" s="49">
        <f t="shared" si="0"/>
        <v>12.522447408927647</v>
      </c>
      <c r="I20" s="49">
        <f t="shared" si="1"/>
        <v>65.580786842351174</v>
      </c>
    </row>
    <row r="21" spans="1:9" s="24" customFormat="1" ht="15" x14ac:dyDescent="0.2">
      <c r="A21" s="47" t="s">
        <v>51</v>
      </c>
      <c r="B21" s="63">
        <v>0</v>
      </c>
      <c r="C21" s="48"/>
      <c r="D21" s="46">
        <v>0</v>
      </c>
      <c r="E21" s="48"/>
      <c r="F21" s="63">
        <v>0</v>
      </c>
      <c r="G21" s="48"/>
      <c r="H21" s="49" t="s">
        <v>107</v>
      </c>
      <c r="I21" s="49" t="s">
        <v>107</v>
      </c>
    </row>
    <row r="22" spans="1:9" s="24" customFormat="1" ht="30" x14ac:dyDescent="0.2">
      <c r="A22" s="47" t="s">
        <v>52</v>
      </c>
      <c r="B22" s="63">
        <v>0</v>
      </c>
      <c r="C22" s="48"/>
      <c r="D22" s="46">
        <v>170</v>
      </c>
      <c r="E22" s="48"/>
      <c r="F22" s="63">
        <v>159.5</v>
      </c>
      <c r="G22" s="48"/>
      <c r="H22" s="49" t="s">
        <v>107</v>
      </c>
      <c r="I22" s="49">
        <f t="shared" si="1"/>
        <v>93.82352941176471</v>
      </c>
    </row>
    <row r="23" spans="1:9" s="24" customFormat="1" ht="30" x14ac:dyDescent="0.2">
      <c r="A23" s="47" t="s">
        <v>53</v>
      </c>
      <c r="B23" s="63">
        <f>SUM(B24:B27)</f>
        <v>4976.2</v>
      </c>
      <c r="C23" s="48">
        <f>B23/B5*100</f>
        <v>0.89226871091270155</v>
      </c>
      <c r="D23" s="46">
        <f>SUM(D24:D27)</f>
        <v>176380.7</v>
      </c>
      <c r="E23" s="48">
        <f>D23/D5*100</f>
        <v>15.155115054430773</v>
      </c>
      <c r="F23" s="63">
        <f>SUM(F24:F27)</f>
        <v>65134.9</v>
      </c>
      <c r="G23" s="48">
        <f>F23/F5*G5</f>
        <v>8.6965850480192159</v>
      </c>
      <c r="H23" s="49" t="s">
        <v>110</v>
      </c>
      <c r="I23" s="49">
        <f t="shared" si="1"/>
        <v>36.928586857859166</v>
      </c>
    </row>
    <row r="24" spans="1:9" s="24" customFormat="1" ht="15" x14ac:dyDescent="0.2">
      <c r="A24" s="47" t="s">
        <v>54</v>
      </c>
      <c r="B24" s="63">
        <v>4276.3</v>
      </c>
      <c r="C24" s="48"/>
      <c r="D24" s="46">
        <v>168000</v>
      </c>
      <c r="E24" s="48"/>
      <c r="F24" s="63">
        <v>57803.3</v>
      </c>
      <c r="G24" s="48"/>
      <c r="H24" s="49" t="s">
        <v>107</v>
      </c>
      <c r="I24" s="49">
        <f t="shared" si="1"/>
        <v>34.406726190476192</v>
      </c>
    </row>
    <row r="25" spans="1:9" s="24" customFormat="1" ht="15" x14ac:dyDescent="0.2">
      <c r="A25" s="47" t="s">
        <v>55</v>
      </c>
      <c r="B25" s="63">
        <v>0</v>
      </c>
      <c r="C25" s="48"/>
      <c r="D25" s="46">
        <v>6370.7</v>
      </c>
      <c r="E25" s="48"/>
      <c r="F25" s="63">
        <v>5778.7</v>
      </c>
      <c r="G25" s="48"/>
      <c r="H25" s="49" t="s">
        <v>110</v>
      </c>
      <c r="I25" s="49" t="s">
        <v>110</v>
      </c>
    </row>
    <row r="26" spans="1:9" s="24" customFormat="1" ht="15" x14ac:dyDescent="0.2">
      <c r="A26" s="47" t="s">
        <v>103</v>
      </c>
      <c r="B26" s="63">
        <v>650</v>
      </c>
      <c r="C26" s="48"/>
      <c r="D26" s="46">
        <v>1900</v>
      </c>
      <c r="E26" s="48"/>
      <c r="F26" s="63">
        <v>1481.5</v>
      </c>
      <c r="G26" s="48"/>
      <c r="H26" s="49" t="s">
        <v>107</v>
      </c>
      <c r="I26" s="49">
        <f t="shared" si="1"/>
        <v>77.973684210526315</v>
      </c>
    </row>
    <row r="27" spans="1:9" s="24" customFormat="1" ht="30" x14ac:dyDescent="0.2">
      <c r="A27" s="47" t="s">
        <v>109</v>
      </c>
      <c r="B27" s="63">
        <v>49.9</v>
      </c>
      <c r="C27" s="48"/>
      <c r="D27" s="46">
        <v>110</v>
      </c>
      <c r="E27" s="48"/>
      <c r="F27" s="63">
        <v>71.400000000000006</v>
      </c>
      <c r="G27" s="48"/>
      <c r="H27" s="49" t="s">
        <v>110</v>
      </c>
      <c r="I27" s="49">
        <f t="shared" si="1"/>
        <v>64.909090909090921</v>
      </c>
    </row>
    <row r="28" spans="1:9" s="24" customFormat="1" ht="15" x14ac:dyDescent="0.2">
      <c r="A28" s="47" t="s">
        <v>104</v>
      </c>
      <c r="B28" s="63">
        <f>SUM(B29)</f>
        <v>0</v>
      </c>
      <c r="C28" s="48"/>
      <c r="D28" s="46">
        <f>D29</f>
        <v>697.2</v>
      </c>
      <c r="E28" s="48"/>
      <c r="F28" s="63">
        <f>SUM(F29)</f>
        <v>636.4</v>
      </c>
      <c r="G28" s="48"/>
      <c r="H28" s="49" t="s">
        <v>107</v>
      </c>
      <c r="I28" s="49" t="s">
        <v>110</v>
      </c>
    </row>
    <row r="29" spans="1:9" s="24" customFormat="1" ht="30" x14ac:dyDescent="0.2">
      <c r="A29" s="47" t="s">
        <v>105</v>
      </c>
      <c r="B29" s="63">
        <v>0</v>
      </c>
      <c r="C29" s="48"/>
      <c r="D29" s="46">
        <v>697.2</v>
      </c>
      <c r="E29" s="48"/>
      <c r="F29" s="63">
        <v>636.4</v>
      </c>
      <c r="G29" s="48"/>
      <c r="H29" s="49" t="s">
        <v>107</v>
      </c>
      <c r="I29" s="49" t="s">
        <v>110</v>
      </c>
    </row>
    <row r="30" spans="1:9" s="24" customFormat="1" ht="15" x14ac:dyDescent="0.2">
      <c r="A30" s="47" t="s">
        <v>56</v>
      </c>
      <c r="B30" s="63">
        <f>SUM(B31:B35)</f>
        <v>422512.45</v>
      </c>
      <c r="C30" s="48">
        <f>B30*100/B5</f>
        <v>75.759543247069502</v>
      </c>
      <c r="D30" s="46">
        <f>SUM(D31:D35)</f>
        <v>700915.20000000007</v>
      </c>
      <c r="E30" s="48">
        <f>D30/D5*100</f>
        <v>60.224562547939527</v>
      </c>
      <c r="F30" s="63">
        <f>SUM(F31:F35)</f>
        <v>503419.9</v>
      </c>
      <c r="G30" s="48">
        <f>F30/F5*G5</f>
        <v>67.214872137906539</v>
      </c>
      <c r="H30" s="49">
        <f t="shared" si="0"/>
        <v>19.149128031611866</v>
      </c>
      <c r="I30" s="49">
        <f t="shared" si="1"/>
        <v>71.823224835186906</v>
      </c>
    </row>
    <row r="31" spans="1:9" s="24" customFormat="1" ht="15" x14ac:dyDescent="0.2">
      <c r="A31" s="47" t="s">
        <v>57</v>
      </c>
      <c r="B31" s="63">
        <v>95518.2</v>
      </c>
      <c r="C31" s="48"/>
      <c r="D31" s="46">
        <v>143530.70000000001</v>
      </c>
      <c r="E31" s="48"/>
      <c r="F31" s="63">
        <v>108912.9</v>
      </c>
      <c r="G31" s="48"/>
      <c r="H31" s="49">
        <f t="shared" si="0"/>
        <v>14.023191391797567</v>
      </c>
      <c r="I31" s="49">
        <f t="shared" si="1"/>
        <v>75.881257459205585</v>
      </c>
    </row>
    <row r="32" spans="1:9" s="24" customFormat="1" ht="15" x14ac:dyDescent="0.2">
      <c r="A32" s="47" t="s">
        <v>58</v>
      </c>
      <c r="B32" s="63">
        <v>256597.5</v>
      </c>
      <c r="C32" s="48"/>
      <c r="D32" s="46">
        <v>471444.4</v>
      </c>
      <c r="E32" s="48"/>
      <c r="F32" s="65">
        <v>328369.5</v>
      </c>
      <c r="G32" s="48"/>
      <c r="H32" s="49">
        <f t="shared" si="0"/>
        <v>27.970654429602774</v>
      </c>
      <c r="I32" s="49">
        <f t="shared" si="1"/>
        <v>69.651797751760341</v>
      </c>
    </row>
    <row r="33" spans="1:9" s="24" customFormat="1" ht="15" x14ac:dyDescent="0.2">
      <c r="A33" s="47" t="s">
        <v>59</v>
      </c>
      <c r="B33" s="63">
        <v>39930.15</v>
      </c>
      <c r="C33" s="48"/>
      <c r="D33" s="46">
        <v>48083.5</v>
      </c>
      <c r="E33" s="48"/>
      <c r="F33" s="65">
        <v>38204.699999999997</v>
      </c>
      <c r="G33" s="48"/>
      <c r="H33" s="49">
        <f t="shared" si="0"/>
        <v>-4.3211708445873711</v>
      </c>
      <c r="I33" s="49">
        <f t="shared" si="1"/>
        <v>79.454906568781382</v>
      </c>
    </row>
    <row r="34" spans="1:9" s="24" customFormat="1" ht="15.75" customHeight="1" x14ac:dyDescent="0.2">
      <c r="A34" s="47" t="s">
        <v>60</v>
      </c>
      <c r="B34" s="63">
        <v>509.5</v>
      </c>
      <c r="C34" s="48"/>
      <c r="D34" s="46">
        <v>663.4</v>
      </c>
      <c r="E34" s="48"/>
      <c r="F34" s="65">
        <v>591.20000000000005</v>
      </c>
      <c r="G34" s="48"/>
      <c r="H34" s="49" t="s">
        <v>107</v>
      </c>
      <c r="I34" s="49">
        <f t="shared" si="1"/>
        <v>89.116671691287323</v>
      </c>
    </row>
    <row r="35" spans="1:9" s="24" customFormat="1" ht="15" x14ac:dyDescent="0.2">
      <c r="A35" s="47" t="s">
        <v>61</v>
      </c>
      <c r="B35" s="63">
        <v>29957.1</v>
      </c>
      <c r="C35" s="48"/>
      <c r="D35" s="46">
        <v>37193.199999999997</v>
      </c>
      <c r="E35" s="48"/>
      <c r="F35" s="65">
        <v>27341.599999999999</v>
      </c>
      <c r="G35" s="48"/>
      <c r="H35" s="49">
        <f t="shared" si="0"/>
        <v>-8.7308184036505594</v>
      </c>
      <c r="I35" s="49">
        <f t="shared" si="1"/>
        <v>73.512362474860993</v>
      </c>
    </row>
    <row r="36" spans="1:9" s="24" customFormat="1" ht="15" x14ac:dyDescent="0.2">
      <c r="A36" s="47" t="s">
        <v>62</v>
      </c>
      <c r="B36" s="63">
        <f>SUM(B37:B38)</f>
        <v>31018.5</v>
      </c>
      <c r="C36" s="48">
        <f>B36*100/B5</f>
        <v>5.5618417687081774</v>
      </c>
      <c r="D36" s="46">
        <f>SUM(D37:D38)</f>
        <v>52932.5</v>
      </c>
      <c r="E36" s="48">
        <f>D36/D5*100</f>
        <v>4.548106043454057</v>
      </c>
      <c r="F36" s="65">
        <f>SUM(F37:F38)</f>
        <v>41254.199999999997</v>
      </c>
      <c r="G36" s="48">
        <f>F36/F5*G5</f>
        <v>5.5081171367115678</v>
      </c>
      <c r="H36" s="49">
        <f t="shared" si="0"/>
        <v>32.998694327578704</v>
      </c>
      <c r="I36" s="49">
        <f t="shared" si="1"/>
        <v>77.937373069475271</v>
      </c>
    </row>
    <row r="37" spans="1:9" s="24" customFormat="1" ht="15" x14ac:dyDescent="0.2">
      <c r="A37" s="47" t="s">
        <v>63</v>
      </c>
      <c r="B37" s="63">
        <v>23293</v>
      </c>
      <c r="C37" s="48"/>
      <c r="D37" s="46">
        <v>40651.800000000003</v>
      </c>
      <c r="E37" s="48"/>
      <c r="F37" s="65">
        <v>31031.599999999999</v>
      </c>
      <c r="G37" s="48"/>
      <c r="H37" s="49">
        <f t="shared" si="0"/>
        <v>33.222856652213096</v>
      </c>
      <c r="I37" s="49">
        <f t="shared" si="1"/>
        <v>76.335119232112717</v>
      </c>
    </row>
    <row r="38" spans="1:9" s="24" customFormat="1" ht="30" x14ac:dyDescent="0.2">
      <c r="A38" s="47" t="s">
        <v>93</v>
      </c>
      <c r="B38" s="63">
        <v>7725.5</v>
      </c>
      <c r="C38" s="48"/>
      <c r="D38" s="46">
        <v>12280.7</v>
      </c>
      <c r="E38" s="48"/>
      <c r="F38" s="65">
        <v>10222.6</v>
      </c>
      <c r="G38" s="48"/>
      <c r="H38" s="49">
        <f t="shared" si="0"/>
        <v>32.322827001488577</v>
      </c>
      <c r="I38" s="49">
        <f t="shared" si="1"/>
        <v>83.241183320169043</v>
      </c>
    </row>
    <row r="39" spans="1:9" s="24" customFormat="1" ht="15" x14ac:dyDescent="0.2">
      <c r="A39" s="47" t="s">
        <v>64</v>
      </c>
      <c r="B39" s="63">
        <f>SUM(B40:B43)</f>
        <v>13770.499999999998</v>
      </c>
      <c r="C39" s="48">
        <f>B39*100/B5</f>
        <v>2.4691504126890709</v>
      </c>
      <c r="D39" s="46">
        <f>D40+D41+D42+D43</f>
        <v>21888.5</v>
      </c>
      <c r="E39" s="48">
        <f>D39/D5*100</f>
        <v>1.8807201460755514</v>
      </c>
      <c r="F39" s="65">
        <f>SUM(F40:F43)</f>
        <v>13601.8</v>
      </c>
      <c r="G39" s="48">
        <f>F39/F5*G5</f>
        <v>1.8160649744783173</v>
      </c>
      <c r="H39" s="49">
        <f t="shared" si="0"/>
        <v>-1.2250826041174889</v>
      </c>
      <c r="I39" s="49">
        <f t="shared" si="1"/>
        <v>62.141307079059786</v>
      </c>
    </row>
    <row r="40" spans="1:9" s="24" customFormat="1" ht="15" x14ac:dyDescent="0.2">
      <c r="A40" s="47" t="s">
        <v>65</v>
      </c>
      <c r="B40" s="63">
        <v>2423.8000000000002</v>
      </c>
      <c r="C40" s="48"/>
      <c r="D40" s="46">
        <v>3566.4</v>
      </c>
      <c r="E40" s="48"/>
      <c r="F40" s="65">
        <v>2565</v>
      </c>
      <c r="G40" s="48"/>
      <c r="H40" s="49">
        <f t="shared" si="0"/>
        <v>5.825563165277643</v>
      </c>
      <c r="I40" s="49">
        <f t="shared" si="1"/>
        <v>71.921265141318983</v>
      </c>
    </row>
    <row r="41" spans="1:9" s="24" customFormat="1" ht="15" x14ac:dyDescent="0.2">
      <c r="A41" s="47" t="s">
        <v>66</v>
      </c>
      <c r="B41" s="63">
        <v>5755.4</v>
      </c>
      <c r="C41" s="48"/>
      <c r="D41" s="46">
        <v>9942.7000000000007</v>
      </c>
      <c r="E41" s="48"/>
      <c r="F41" s="65">
        <v>5560.5</v>
      </c>
      <c r="G41" s="48"/>
      <c r="H41" s="49">
        <f t="shared" si="0"/>
        <v>-3.3863849602112737</v>
      </c>
      <c r="I41" s="49">
        <f t="shared" si="1"/>
        <v>55.925452844800702</v>
      </c>
    </row>
    <row r="42" spans="1:9" s="24" customFormat="1" ht="15" x14ac:dyDescent="0.2">
      <c r="A42" s="47" t="s">
        <v>67</v>
      </c>
      <c r="B42" s="63">
        <v>4552.8999999999996</v>
      </c>
      <c r="C42" s="48"/>
      <c r="D42" s="46">
        <v>6816.4</v>
      </c>
      <c r="E42" s="48"/>
      <c r="F42" s="65">
        <v>4793.8999999999996</v>
      </c>
      <c r="G42" s="48"/>
      <c r="H42" s="49">
        <f t="shared" si="0"/>
        <v>5.2933295262360218</v>
      </c>
      <c r="I42" s="49">
        <f t="shared" si="1"/>
        <v>70.328912622498677</v>
      </c>
    </row>
    <row r="43" spans="1:9" s="24" customFormat="1" ht="30" x14ac:dyDescent="0.2">
      <c r="A43" s="47" t="s">
        <v>68</v>
      </c>
      <c r="B43" s="63">
        <v>1038.4000000000001</v>
      </c>
      <c r="C43" s="48"/>
      <c r="D43" s="46">
        <v>1563</v>
      </c>
      <c r="E43" s="48"/>
      <c r="F43" s="65">
        <v>682.4</v>
      </c>
      <c r="G43" s="48"/>
      <c r="H43" s="49">
        <f t="shared" si="0"/>
        <v>-34.283513097072429</v>
      </c>
      <c r="I43" s="49">
        <f t="shared" si="1"/>
        <v>43.659628918746002</v>
      </c>
    </row>
    <row r="44" spans="1:9" s="24" customFormat="1" ht="15" x14ac:dyDescent="0.2">
      <c r="A44" s="47" t="s">
        <v>69</v>
      </c>
      <c r="B44" s="63">
        <f>SUM(B45:B48)</f>
        <v>535.40000000000009</v>
      </c>
      <c r="C44" s="48">
        <f>B44*100/B5</f>
        <v>9.600109879479532E-2</v>
      </c>
      <c r="D44" s="46">
        <f>SUM(D45:D48)</f>
        <v>19008.7</v>
      </c>
      <c r="E44" s="48">
        <f>D44/D5*100</f>
        <v>1.6332798063232443</v>
      </c>
      <c r="F44" s="65">
        <f>SUM(F45:F48)</f>
        <v>16052.8</v>
      </c>
      <c r="G44" s="48">
        <f>F44/F5*G5</f>
        <v>2.143313960086572</v>
      </c>
      <c r="H44" s="49">
        <f t="shared" si="0"/>
        <v>2898.2816585730288</v>
      </c>
      <c r="I44" s="49">
        <f t="shared" si="1"/>
        <v>84.449751955683439</v>
      </c>
    </row>
    <row r="45" spans="1:9" s="24" customFormat="1" ht="15" x14ac:dyDescent="0.2">
      <c r="A45" s="47" t="s">
        <v>101</v>
      </c>
      <c r="B45" s="63">
        <v>169.8</v>
      </c>
      <c r="C45" s="48"/>
      <c r="D45" s="46">
        <v>17593.2</v>
      </c>
      <c r="E45" s="48"/>
      <c r="F45" s="65">
        <v>14637.6</v>
      </c>
      <c r="G45" s="48"/>
      <c r="H45" s="49">
        <f t="shared" si="0"/>
        <v>8520.4946996466424</v>
      </c>
      <c r="I45" s="49">
        <f t="shared" si="1"/>
        <v>83.200327399222431</v>
      </c>
    </row>
    <row r="46" spans="1:9" s="24" customFormat="1" ht="15" x14ac:dyDescent="0.2">
      <c r="A46" s="47" t="s">
        <v>70</v>
      </c>
      <c r="B46" s="63">
        <v>350.6</v>
      </c>
      <c r="C46" s="48"/>
      <c r="D46" s="46">
        <v>1385.5</v>
      </c>
      <c r="E46" s="48"/>
      <c r="F46" s="65">
        <v>1385.4</v>
      </c>
      <c r="G46" s="48"/>
      <c r="H46" s="49" t="s">
        <v>110</v>
      </c>
      <c r="I46" s="49" t="s">
        <v>110</v>
      </c>
    </row>
    <row r="47" spans="1:9" s="24" customFormat="1" ht="15" x14ac:dyDescent="0.2">
      <c r="A47" s="47" t="s">
        <v>106</v>
      </c>
      <c r="B47" s="63">
        <v>0</v>
      </c>
      <c r="C47" s="48"/>
      <c r="D47" s="46">
        <v>0</v>
      </c>
      <c r="E47" s="48"/>
      <c r="F47" s="65">
        <v>0</v>
      </c>
      <c r="G47" s="48"/>
      <c r="H47" s="49" t="s">
        <v>107</v>
      </c>
      <c r="I47" s="49" t="e">
        <f t="shared" si="1"/>
        <v>#DIV/0!</v>
      </c>
    </row>
    <row r="48" spans="1:9" s="24" customFormat="1" ht="30" x14ac:dyDescent="0.2">
      <c r="A48" s="47" t="s">
        <v>111</v>
      </c>
      <c r="B48" s="63">
        <v>15</v>
      </c>
      <c r="C48" s="48"/>
      <c r="D48" s="46">
        <v>30</v>
      </c>
      <c r="E48" s="48"/>
      <c r="F48" s="65">
        <v>29.8</v>
      </c>
      <c r="G48" s="48"/>
      <c r="H48" s="49"/>
      <c r="I48" s="49">
        <f t="shared" si="1"/>
        <v>99.333333333333343</v>
      </c>
    </row>
    <row r="49" spans="1:9" s="24" customFormat="1" ht="45" x14ac:dyDescent="0.2">
      <c r="A49" s="47" t="s">
        <v>71</v>
      </c>
      <c r="B49" s="63">
        <f>B50</f>
        <v>4884.8999999999996</v>
      </c>
      <c r="C49" s="48">
        <f>B49*100/B5</f>
        <v>0.87589795947459015</v>
      </c>
      <c r="D49" s="46">
        <f>D50</f>
        <v>11056.7</v>
      </c>
      <c r="E49" s="48">
        <f>D49/D5*100</f>
        <v>0.95002208644327146</v>
      </c>
      <c r="F49" s="65">
        <f>F50</f>
        <v>3892.2</v>
      </c>
      <c r="G49" s="48">
        <f>F49/F5*G5</f>
        <v>0.51967299134412404</v>
      </c>
      <c r="H49" s="49">
        <f t="shared" si="0"/>
        <v>-20.321808020635018</v>
      </c>
      <c r="I49" s="49">
        <f t="shared" si="1"/>
        <v>35.202185100436836</v>
      </c>
    </row>
    <row r="50" spans="1:9" s="24" customFormat="1" ht="30" x14ac:dyDescent="0.2">
      <c r="A50" s="47" t="s">
        <v>94</v>
      </c>
      <c r="B50" s="63">
        <v>4884.8999999999996</v>
      </c>
      <c r="C50" s="48"/>
      <c r="D50" s="46">
        <v>11056.7</v>
      </c>
      <c r="E50" s="48"/>
      <c r="F50" s="65">
        <v>3892.2</v>
      </c>
      <c r="G50" s="48"/>
      <c r="H50" s="49">
        <f t="shared" si="0"/>
        <v>-20.321808020635018</v>
      </c>
      <c r="I50" s="49">
        <f t="shared" si="1"/>
        <v>35.202185100436836</v>
      </c>
    </row>
    <row r="51" spans="1:9" s="24" customFormat="1" ht="60" customHeight="1" x14ac:dyDescent="0.2">
      <c r="A51" s="47" t="s">
        <v>95</v>
      </c>
      <c r="B51" s="63">
        <f>B52+B53</f>
        <v>20440.3</v>
      </c>
      <c r="C51" s="48">
        <f>B51*100/B5</f>
        <v>3.6650938731700684</v>
      </c>
      <c r="D51" s="46">
        <f>D52+D53</f>
        <v>61173.599999999999</v>
      </c>
      <c r="E51" s="48">
        <f>D51/D5*100</f>
        <v>5.2562040307909328</v>
      </c>
      <c r="F51" s="65">
        <f>F52+F53</f>
        <v>26314.1</v>
      </c>
      <c r="G51" s="48">
        <f>F51/F5*G5</f>
        <v>3.5133670061991715</v>
      </c>
      <c r="H51" s="49">
        <f t="shared" si="0"/>
        <v>28.736368839987676</v>
      </c>
      <c r="I51" s="49">
        <f t="shared" si="1"/>
        <v>43.015451109628991</v>
      </c>
    </row>
    <row r="52" spans="1:9" s="24" customFormat="1" ht="51" customHeight="1" x14ac:dyDescent="0.2">
      <c r="A52" s="47" t="s">
        <v>72</v>
      </c>
      <c r="B52" s="63">
        <v>7675.3</v>
      </c>
      <c r="C52" s="48"/>
      <c r="D52" s="46">
        <v>10094</v>
      </c>
      <c r="E52" s="48"/>
      <c r="F52" s="65">
        <v>7570.4</v>
      </c>
      <c r="G52" s="48"/>
      <c r="H52" s="49">
        <f t="shared" si="0"/>
        <v>-1.3667218219483317</v>
      </c>
      <c r="I52" s="49">
        <f t="shared" si="1"/>
        <v>74.999009312462846</v>
      </c>
    </row>
    <row r="53" spans="1:9" s="24" customFormat="1" ht="30" x14ac:dyDescent="0.2">
      <c r="A53" s="47" t="s">
        <v>73</v>
      </c>
      <c r="B53" s="63">
        <v>12765</v>
      </c>
      <c r="C53" s="48"/>
      <c r="D53" s="46">
        <v>51079.6</v>
      </c>
      <c r="E53" s="48"/>
      <c r="F53" s="65">
        <v>18743.7</v>
      </c>
      <c r="G53" s="48"/>
      <c r="H53" s="49">
        <f t="shared" si="0"/>
        <v>46.83666274970625</v>
      </c>
      <c r="I53" s="49">
        <f t="shared" si="1"/>
        <v>36.695079836177264</v>
      </c>
    </row>
    <row r="54" spans="1:9" s="24" customFormat="1" ht="30" x14ac:dyDescent="0.2">
      <c r="A54" s="47" t="s">
        <v>96</v>
      </c>
      <c r="B54" s="63">
        <v>12248</v>
      </c>
      <c r="C54" s="48"/>
      <c r="D54" s="46">
        <v>-3197.1</v>
      </c>
      <c r="E54" s="48"/>
      <c r="F54" s="63">
        <v>45273.599999999999</v>
      </c>
      <c r="G54" s="48"/>
      <c r="H54" s="49">
        <f t="shared" si="0"/>
        <v>269.64075767472241</v>
      </c>
      <c r="I54" s="49">
        <f t="shared" si="1"/>
        <v>-1416.0833255137468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R13" sqref="R13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4.28515625" style="1" customWidth="1"/>
    <col min="9" max="9" width="11.28515625" style="1" customWidth="1"/>
    <col min="10" max="16384" width="9.140625" style="1"/>
  </cols>
  <sheetData>
    <row r="1" spans="1:9" ht="14.25" x14ac:dyDescent="0.2">
      <c r="A1" s="73" t="s">
        <v>99</v>
      </c>
      <c r="B1" s="74"/>
      <c r="C1" s="74"/>
      <c r="D1" s="74"/>
      <c r="E1" s="74"/>
      <c r="F1" s="74"/>
      <c r="G1" s="74"/>
      <c r="H1" s="74"/>
      <c r="I1" s="74"/>
    </row>
    <row r="2" spans="1:9" ht="15" x14ac:dyDescent="0.25">
      <c r="A2" s="23"/>
      <c r="B2" s="23"/>
      <c r="C2" s="23"/>
      <c r="D2" s="23"/>
      <c r="E2" s="23"/>
      <c r="F2" s="23"/>
      <c r="G2" s="23"/>
      <c r="H2" s="23"/>
      <c r="I2" s="2" t="s">
        <v>80</v>
      </c>
    </row>
    <row r="3" spans="1:9" ht="101.25" customHeight="1" x14ac:dyDescent="0.2">
      <c r="A3" s="3" t="s">
        <v>0</v>
      </c>
      <c r="B3" s="22" t="s">
        <v>113</v>
      </c>
      <c r="C3" s="3" t="s">
        <v>1</v>
      </c>
      <c r="D3" s="3" t="s">
        <v>114</v>
      </c>
      <c r="E3" s="3" t="s">
        <v>2</v>
      </c>
      <c r="F3" s="3" t="s">
        <v>115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f>SUM(B6:B10)</f>
        <v>-12248</v>
      </c>
      <c r="C5" s="6"/>
      <c r="D5" s="6">
        <f>SUM(D6:D10)</f>
        <v>3197.1000000000004</v>
      </c>
      <c r="E5" s="6"/>
      <c r="F5" s="6">
        <f>SUM(F6:F10)</f>
        <v>-45273.7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0</v>
      </c>
      <c r="C7" s="10"/>
      <c r="D7" s="10">
        <v>-10000</v>
      </c>
      <c r="E7" s="10"/>
      <c r="F7" s="10">
        <v>-10000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-2121.3000000000002</v>
      </c>
      <c r="E8" s="12"/>
      <c r="F8" s="12">
        <v>1959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-12248</v>
      </c>
      <c r="C10" s="12"/>
      <c r="D10" s="12">
        <v>15318.4</v>
      </c>
      <c r="E10" s="12"/>
      <c r="F10" s="12">
        <v>-37232.699999999997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2024-05-23T11:42:11Z</cp:lastPrinted>
  <dcterms:created xsi:type="dcterms:W3CDTF">2021-07-16T11:47:31Z</dcterms:created>
  <dcterms:modified xsi:type="dcterms:W3CDTF">2025-10-06T12:15:40Z</dcterms:modified>
</cp:coreProperties>
</file>