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75" yWindow="3675" windowWidth="21600" windowHeight="11385" activeTab="2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D39" i="3" l="1"/>
  <c r="F51" i="3"/>
  <c r="D51" i="3"/>
  <c r="F49" i="3"/>
  <c r="D49" i="3"/>
  <c r="D28" i="3"/>
  <c r="F13" i="3"/>
  <c r="D13" i="3"/>
  <c r="F22" i="4"/>
  <c r="D22" i="4"/>
  <c r="F20" i="4"/>
  <c r="D20" i="4"/>
  <c r="F9" i="4"/>
  <c r="D9" i="4"/>
  <c r="B51" i="3"/>
  <c r="B49" i="3"/>
  <c r="B13" i="3"/>
  <c r="B20" i="4"/>
  <c r="I17" i="4"/>
  <c r="H17" i="4"/>
  <c r="B18" i="4" l="1"/>
  <c r="F44" i="3" l="1"/>
  <c r="D44" i="3"/>
  <c r="I48" i="3" l="1"/>
  <c r="B29" i="4"/>
  <c r="B28" i="4" s="1"/>
  <c r="B44" i="3"/>
  <c r="B23" i="3"/>
  <c r="H25" i="4" l="1"/>
  <c r="B22" i="4"/>
  <c r="B11" i="4"/>
  <c r="F23" i="3" l="1"/>
  <c r="D23" i="3"/>
  <c r="I27" i="3"/>
  <c r="I37" i="4" l="1"/>
  <c r="H37" i="4"/>
  <c r="I33" i="4"/>
  <c r="H33" i="4"/>
  <c r="I32" i="4"/>
  <c r="H32" i="4"/>
  <c r="I31" i="4"/>
  <c r="H31" i="4"/>
  <c r="I30" i="4"/>
  <c r="H30" i="4"/>
  <c r="F29" i="4"/>
  <c r="F28" i="4" s="1"/>
  <c r="D29" i="4"/>
  <c r="D28" i="4" s="1"/>
  <c r="I26" i="4"/>
  <c r="H26" i="4"/>
  <c r="I25" i="4"/>
  <c r="C25" i="4"/>
  <c r="I24" i="4"/>
  <c r="H24" i="4"/>
  <c r="C24" i="4"/>
  <c r="I23" i="4"/>
  <c r="H23" i="4"/>
  <c r="I22" i="4"/>
  <c r="H22" i="4"/>
  <c r="I21" i="4"/>
  <c r="H21" i="4"/>
  <c r="I20" i="4"/>
  <c r="H20" i="4"/>
  <c r="I19" i="4"/>
  <c r="H19" i="4"/>
  <c r="B8" i="4"/>
  <c r="C17" i="4" s="1"/>
  <c r="I16" i="4"/>
  <c r="H16" i="4"/>
  <c r="I15" i="4"/>
  <c r="H15" i="4"/>
  <c r="I14" i="4"/>
  <c r="H13" i="4"/>
  <c r="I12" i="4"/>
  <c r="H12" i="4"/>
  <c r="F11" i="4"/>
  <c r="H11" i="4" s="1"/>
  <c r="D11" i="4"/>
  <c r="I10" i="4"/>
  <c r="H10" i="4"/>
  <c r="I9" i="4"/>
  <c r="H9" i="4"/>
  <c r="I18" i="4" l="1"/>
  <c r="D8" i="4"/>
  <c r="E17" i="4" s="1"/>
  <c r="F8" i="4"/>
  <c r="I11" i="4"/>
  <c r="H28" i="4"/>
  <c r="H29" i="4"/>
  <c r="H18" i="4"/>
  <c r="B7" i="4"/>
  <c r="C33" i="4" s="1"/>
  <c r="C23" i="4"/>
  <c r="I28" i="4"/>
  <c r="I29" i="4"/>
  <c r="F7" i="4" l="1"/>
  <c r="G33" i="4" s="1"/>
  <c r="G17" i="4"/>
  <c r="C30" i="4"/>
  <c r="G25" i="4"/>
  <c r="G13" i="4"/>
  <c r="D7" i="4"/>
  <c r="E12" i="4" s="1"/>
  <c r="H8" i="4"/>
  <c r="G11" i="4"/>
  <c r="G20" i="4"/>
  <c r="I8" i="4"/>
  <c r="G10" i="4"/>
  <c r="G28" i="4"/>
  <c r="C20" i="4"/>
  <c r="C18" i="4"/>
  <c r="C10" i="4"/>
  <c r="C31" i="4"/>
  <c r="C21" i="4"/>
  <c r="C22" i="4"/>
  <c r="C14" i="4"/>
  <c r="C19" i="4"/>
  <c r="C15" i="4"/>
  <c r="C13" i="4"/>
  <c r="C9" i="4"/>
  <c r="C8" i="4"/>
  <c r="C11" i="4"/>
  <c r="C29" i="4"/>
  <c r="C16" i="4"/>
  <c r="C12" i="4"/>
  <c r="C26" i="4"/>
  <c r="C28" i="4"/>
  <c r="I7" i="3"/>
  <c r="I8" i="3"/>
  <c r="I9" i="3"/>
  <c r="I10" i="3"/>
  <c r="I11" i="3"/>
  <c r="I12" i="3"/>
  <c r="I14" i="3"/>
  <c r="I19" i="3"/>
  <c r="I20" i="3"/>
  <c r="I22" i="3"/>
  <c r="I24" i="3"/>
  <c r="I26" i="3"/>
  <c r="I31" i="3"/>
  <c r="I32" i="3"/>
  <c r="I33" i="3"/>
  <c r="I34" i="3"/>
  <c r="I35" i="3"/>
  <c r="I37" i="3"/>
  <c r="I38" i="3"/>
  <c r="I40" i="3"/>
  <c r="I41" i="3"/>
  <c r="I42" i="3"/>
  <c r="I43" i="3"/>
  <c r="I45" i="3"/>
  <c r="I47" i="3"/>
  <c r="I50" i="3"/>
  <c r="I52" i="3"/>
  <c r="I53" i="3"/>
  <c r="I54" i="3"/>
  <c r="H7" i="3"/>
  <c r="H8" i="3"/>
  <c r="H10" i="3"/>
  <c r="H12" i="3"/>
  <c r="H14" i="3"/>
  <c r="H20" i="3"/>
  <c r="H31" i="3"/>
  <c r="H32" i="3"/>
  <c r="H33" i="3"/>
  <c r="H35" i="3"/>
  <c r="H37" i="3"/>
  <c r="H38" i="3"/>
  <c r="H40" i="3"/>
  <c r="H41" i="3"/>
  <c r="H42" i="3"/>
  <c r="H43" i="3"/>
  <c r="H45" i="3"/>
  <c r="H50" i="3"/>
  <c r="H52" i="3"/>
  <c r="H53" i="3"/>
  <c r="H54" i="3"/>
  <c r="F30" i="3"/>
  <c r="B28" i="3"/>
  <c r="F28" i="3"/>
  <c r="F15" i="3"/>
  <c r="D15" i="3"/>
  <c r="B6" i="3"/>
  <c r="H7" i="4" l="1"/>
  <c r="G26" i="4"/>
  <c r="G32" i="4"/>
  <c r="G12" i="4"/>
  <c r="G21" i="4"/>
  <c r="G30" i="4"/>
  <c r="G18" i="4"/>
  <c r="G29" i="4"/>
  <c r="G14" i="4"/>
  <c r="G16" i="4"/>
  <c r="G9" i="4"/>
  <c r="G19" i="4"/>
  <c r="G22" i="4"/>
  <c r="G8" i="4"/>
  <c r="G24" i="4"/>
  <c r="G31" i="4"/>
  <c r="E14" i="4"/>
  <c r="E24" i="4"/>
  <c r="E16" i="4"/>
  <c r="E22" i="4"/>
  <c r="E18" i="4"/>
  <c r="E13" i="4"/>
  <c r="E11" i="4"/>
  <c r="E9" i="4"/>
  <c r="E30" i="4"/>
  <c r="E25" i="4"/>
  <c r="E26" i="4"/>
  <c r="E10" i="4"/>
  <c r="E29" i="4"/>
  <c r="E33" i="4"/>
  <c r="E21" i="4"/>
  <c r="I7" i="4"/>
  <c r="E28" i="4"/>
  <c r="E20" i="4"/>
  <c r="E8" i="4"/>
  <c r="E32" i="4"/>
  <c r="E19" i="4"/>
  <c r="E31" i="4"/>
  <c r="I23" i="3"/>
  <c r="H44" i="3"/>
  <c r="I44" i="3"/>
  <c r="D6" i="3" l="1"/>
  <c r="F39" i="3" l="1"/>
  <c r="B39" i="3"/>
  <c r="F36" i="3"/>
  <c r="D36" i="3"/>
  <c r="B36" i="3"/>
  <c r="D30" i="3"/>
  <c r="B30" i="3"/>
  <c r="H30" i="3" s="1"/>
  <c r="F18" i="3"/>
  <c r="D18" i="3"/>
  <c r="B18" i="3"/>
  <c r="F6" i="3"/>
  <c r="B5" i="3" l="1"/>
  <c r="H36" i="3"/>
  <c r="I36" i="3"/>
  <c r="I49" i="3"/>
  <c r="H49" i="3"/>
  <c r="H18" i="3"/>
  <c r="I18" i="3"/>
  <c r="F5" i="3"/>
  <c r="I6" i="3"/>
  <c r="H6" i="3"/>
  <c r="I13" i="3"/>
  <c r="H13" i="3"/>
  <c r="I30" i="3"/>
  <c r="I39" i="3"/>
  <c r="H39" i="3"/>
  <c r="I51" i="3"/>
  <c r="H51" i="3"/>
  <c r="D5" i="3"/>
  <c r="E39" i="3" l="1"/>
  <c r="E23" i="3"/>
  <c r="I5" i="3"/>
  <c r="E44" i="3"/>
  <c r="E15" i="3"/>
  <c r="E6" i="3"/>
  <c r="E36" i="3"/>
  <c r="E30" i="3"/>
  <c r="E49" i="3"/>
  <c r="E18" i="3"/>
  <c r="E51" i="3"/>
  <c r="E13" i="3"/>
  <c r="C49" i="3"/>
  <c r="C39" i="3"/>
  <c r="C30" i="3"/>
  <c r="H5" i="3"/>
  <c r="C51" i="3"/>
  <c r="C44" i="3"/>
  <c r="C36" i="3"/>
  <c r="C13" i="3"/>
  <c r="C6" i="3"/>
  <c r="G51" i="3"/>
  <c r="G30" i="3"/>
  <c r="G6" i="3"/>
  <c r="G15" i="3"/>
  <c r="G44" i="3"/>
  <c r="G36" i="3"/>
  <c r="G18" i="3"/>
  <c r="G49" i="3"/>
  <c r="G13" i="3"/>
  <c r="G39" i="3"/>
  <c r="G23" i="3"/>
  <c r="C15" i="3"/>
  <c r="C23" i="3"/>
  <c r="E5" i="3" l="1"/>
  <c r="C5" i="3"/>
</calcChain>
</file>

<file path=xl/sharedStrings.xml><?xml version="1.0" encoding="utf-8"?>
<sst xmlns="http://schemas.openxmlformats.org/spreadsheetml/2006/main" count="172" uniqueCount="119">
  <si>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</si>
  <si>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</si>
  <si>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</si>
  <si>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</si>
  <si>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</si>
  <si>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</si>
  <si>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</si>
  <si>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</si>
  <si>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</si>
  <si>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</si>
  <si>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</si>
  <si>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</si>
  <si>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</si>
  <si>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</si>
  <si>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</si>
  <si>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</si>
  <si>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</si>
  <si>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0</t>
  </si>
  <si>
    <t>НАЛОГИ НА СОВОКУПНЫЙ ДОХОД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</si>
  <si>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</si>
  <si>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</si>
  <si>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</si>
  <si>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</si>
  <si>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</si>
  <si>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</si>
  <si>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</si>
  <si>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</si>
  <si>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</si>
  <si>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</si>
  <si>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</si>
  <si>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</si>
  <si>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</si>
  <si>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</si>
  <si>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</si>
  <si>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</si>
  <si>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</si>
  <si>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</si>
  <si>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</si>
  <si>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</si>
  <si>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</si>
  <si>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</si>
  <si>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</si>
  <si>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</si>
  <si>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</si>
  <si>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</si>
  <si>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</si>
  <si>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</si>
  <si>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</si>
  <si>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</si>
  <si>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</si>
  <si>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</si>
  <si>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</si>
  <si>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</si>
  <si>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</si>
  <si>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</si>
  <si>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</si>
  <si>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</si>
  <si>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</si>
  <si>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</si>
  <si>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</si>
  <si>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</si>
  <si>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</si>
  <si>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</si>
  <si>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</si>
  <si>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</si>
  <si>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</si>
  <si>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</si>
  <si>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</si>
  <si>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</si>
  <si>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</si>
  <si>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</si>
  <si>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</si>
  <si>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</si>
  <si>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</si>
  <si>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</si>
  <si>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</si>
  <si>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</si>
  <si>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</si>
  <si>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</si>
  <si>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</si>
  <si>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</si>
  <si>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</si>
  <si>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</si>
  <si>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</si>
  <si>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</si>
  <si>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</si>
  <si>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</si>
  <si>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</si>
  <si>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</si>
  <si>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</si>
  <si>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</si>
  <si>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</si>
  <si>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</si>
  <si>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</si>
  <si>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</si>
  <si>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МЕЖБЮДЖЕТНЫЕ ТРАНСФЕРТЫ ОБЩЕГО ХАРАКТЕРА БЮДЖЕТАМ СУБЪЕКТОВ РОССИЙСКОЙ ФЕДЕРАЦИИИ МУНИЦИПАЛЬНЫХ ОБРАЗОВАНИЙ</t>
  </si>
  <si>
    <t>Результат исполнения бюджета(ДЕФИЦИТ/ПРОФИЦИТ)</t>
  </si>
  <si>
    <t>1. Доходы  бюджета Кемскго муниципального района</t>
  </si>
  <si>
    <t>2. Расходы  бюджета Кемского муниципального района</t>
  </si>
  <si>
    <t>3.Источники финансирования дефицита бюджета  Кемского муниципального района</t>
  </si>
  <si>
    <t>УСН</t>
  </si>
  <si>
    <t>Физическая культура</t>
  </si>
  <si>
    <t>Защита населения и территории от чрезвычайных ситуаций природного и техногенного характера, пожарная безопасность</t>
  </si>
  <si>
    <t>Благоустройство</t>
  </si>
  <si>
    <t>ОХРАНА ОКРУЖАЮЩЕЙ СРЕДЫ</t>
  </si>
  <si>
    <t>Сбор, удаление отходов и очистка сточных вод</t>
  </si>
  <si>
    <t>Спорт высших достижений</t>
  </si>
  <si>
    <t>X</t>
  </si>
  <si>
    <t>х</t>
  </si>
  <si>
    <t>Другие вопросы в области жилищно-коммунального хозяйства</t>
  </si>
  <si>
    <t>Х</t>
  </si>
  <si>
    <t>Другие вопросы в области физической культуры и спорта</t>
  </si>
  <si>
    <t>Информация об исполнении  бюджета Кемского муниципального района за 1 квартал 2025 года</t>
  </si>
  <si>
    <t>Факт на 01.04.2024 (отчетный) год</t>
  </si>
  <si>
    <t>План на 2025 год по состоянию на 01.04.2025 (текущий) год</t>
  </si>
  <si>
    <t>Факт на 01.04.2025 (текущий) год</t>
  </si>
  <si>
    <t>Факт на 01.04.2024 отчетный год</t>
  </si>
  <si>
    <t>План на 2025 год по состоянию на 01.04.2025 (текущий ) год</t>
  </si>
  <si>
    <t>ЗАДОЛЖЕННОСТЬ И ПЕРЕРАСЧЕТЫ ПО ОТМЕНЕННЫМ НАЛОГАМ, СБОРАМ И ИНЫМ ОБЯЗАТЕЛЬНЫМ ПЛАТЕЖАМ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</si>
</sst>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&quot;###,##0"/>
    <numFmt numFmtId="165" formatCode="#,##0\ _₽"/>
    <numFmt numFmtId="166" formatCode="#,###.0"/>
    <numFmt numFmtId="167" formatCode="#,##0.0"/>
  </numFmts>
  <fonts count="11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0" fillId="0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2" borderId="0" xfId="0" applyFill="1"/>
    <xf numFmtId="0" fontId="4" fillId="0" borderId="4" xfId="0" applyFont="1" applyBorder="1" applyAlignment="1">
      <alignment horizontal="center" wrapText="1"/>
    </xf>
    <xf numFmtId="0" fontId="8" fillId="3" borderId="2" xfId="0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2" fillId="2" borderId="3" xfId="0" applyFont="1" applyFill="1" applyBorder="1" applyAlignment="1">
      <alignment wrapText="1"/>
    </xf>
    <xf numFmtId="164" fontId="4" fillId="2" borderId="3" xfId="0" applyNumberFormat="1" applyFont="1" applyFill="1" applyBorder="1" applyAlignment="1">
      <alignment horizontal="center" vertical="center" wrapText="1"/>
    </xf>
    <xf numFmtId="167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" fontId="7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Alignment="1">
      <alignment horizont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/>
    </xf>
    <xf numFmtId="166" fontId="0" fillId="2" borderId="0" xfId="0" applyNumberFormat="1" applyFill="1"/>
    <xf numFmtId="0" fontId="6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F2" sqref="F1:F1048576"/>
    </sheetView>
  </sheetViews>
  <sheetFormatPr defaultRowHeight="12.75" x14ac:dyDescent="0.2"/>
  <cols>
    <col min="1" max="1" width="37.7109375" style="1" customWidth="1"/>
    <col min="2" max="2" width="17.5703125" style="24" customWidth="1"/>
    <col min="3" max="3" width="17.5703125" style="1" customWidth="1"/>
    <col min="4" max="4" width="17.5703125" style="24" customWidth="1"/>
    <col min="5" max="5" width="17.5703125" style="1" customWidth="1"/>
    <col min="6" max="6" width="17.5703125" style="24" customWidth="1"/>
    <col min="7" max="9" width="17.5703125" style="1" customWidth="1"/>
    <col min="10" max="16384" width="9.140625" style="1"/>
  </cols>
  <sheetData>
    <row r="1" spans="1:9" ht="15" x14ac:dyDescent="0.25">
      <c r="A1" s="66" t="s">
        <v>112</v>
      </c>
      <c r="B1" s="67"/>
      <c r="C1" s="67"/>
      <c r="D1" s="67"/>
      <c r="E1" s="67"/>
      <c r="F1" s="67"/>
      <c r="G1" s="67"/>
      <c r="H1" s="67"/>
      <c r="I1" s="67"/>
    </row>
    <row r="3" spans="1:9" ht="14.25" x14ac:dyDescent="0.2">
      <c r="A3" s="65" t="s">
        <v>97</v>
      </c>
      <c r="B3" s="65"/>
      <c r="C3" s="65"/>
      <c r="D3" s="65"/>
      <c r="E3" s="65"/>
      <c r="F3" s="65"/>
      <c r="G3" s="65"/>
      <c r="H3" s="65"/>
      <c r="I3" s="65"/>
    </row>
    <row r="4" spans="1:9" ht="15" x14ac:dyDescent="0.25">
      <c r="I4" s="2" t="s">
        <v>80</v>
      </c>
    </row>
    <row r="5" spans="1:9" ht="71.25" x14ac:dyDescent="0.2">
      <c r="A5" s="3" t="s">
        <v>0</v>
      </c>
      <c r="B5" s="22" t="s">
        <v>113</v>
      </c>
      <c r="C5" s="3" t="s">
        <v>1</v>
      </c>
      <c r="D5" s="22" t="s">
        <v>114</v>
      </c>
      <c r="E5" s="3" t="s">
        <v>2</v>
      </c>
      <c r="F5" s="22" t="s">
        <v>115</v>
      </c>
      <c r="G5" s="3" t="s">
        <v>2</v>
      </c>
      <c r="H5" s="3" t="s">
        <v>3</v>
      </c>
      <c r="I5" s="3" t="s">
        <v>4</v>
      </c>
    </row>
    <row r="6" spans="1:9" ht="15.75" thickBot="1" x14ac:dyDescent="0.3">
      <c r="A6" s="25" t="s">
        <v>5</v>
      </c>
      <c r="B6" s="48" t="s">
        <v>6</v>
      </c>
      <c r="C6" s="25" t="s">
        <v>7</v>
      </c>
      <c r="D6" s="48" t="s">
        <v>8</v>
      </c>
      <c r="E6" s="25" t="s">
        <v>9</v>
      </c>
      <c r="F6" s="48" t="s">
        <v>10</v>
      </c>
      <c r="G6" s="25" t="s">
        <v>11</v>
      </c>
      <c r="H6" s="25" t="s">
        <v>12</v>
      </c>
      <c r="I6" s="25" t="s">
        <v>13</v>
      </c>
    </row>
    <row r="7" spans="1:9" s="13" customFormat="1" ht="15" thickBot="1" x14ac:dyDescent="0.25">
      <c r="A7" s="31" t="s">
        <v>37</v>
      </c>
      <c r="B7" s="56">
        <f>B8+B28</f>
        <v>178058.198</v>
      </c>
      <c r="C7" s="32">
        <v>100</v>
      </c>
      <c r="D7" s="56">
        <f>D8+D28</f>
        <v>915704.43900000001</v>
      </c>
      <c r="E7" s="32">
        <v>100</v>
      </c>
      <c r="F7" s="56">
        <f>F8+F28</f>
        <v>245516.99</v>
      </c>
      <c r="G7" s="32">
        <v>100</v>
      </c>
      <c r="H7" s="53">
        <f t="shared" ref="H7:H15" si="0">F7/B7*100-100</f>
        <v>37.885810795411942</v>
      </c>
      <c r="I7" s="33">
        <f>F7/D7*100</f>
        <v>26.811816077698403</v>
      </c>
    </row>
    <row r="8" spans="1:9" s="24" customFormat="1" ht="28.5" x14ac:dyDescent="0.2">
      <c r="A8" s="45" t="s">
        <v>14</v>
      </c>
      <c r="B8" s="46">
        <f>B9+B11+B16+B18+B22+B24+B25+B26+B27</f>
        <v>89229.481</v>
      </c>
      <c r="C8" s="47">
        <f>B8*100/B7</f>
        <v>50.112537362643643</v>
      </c>
      <c r="D8" s="46">
        <f>D9+D11+D16+D18+D22+D24+D25+D26+D27</f>
        <v>381877</v>
      </c>
      <c r="E8" s="46">
        <f>D8*100/D7</f>
        <v>41.703084940489184</v>
      </c>
      <c r="F8" s="46">
        <f>F9+F11+F16+F18+F22+F24+F25+F26+F27</f>
        <v>157192.228</v>
      </c>
      <c r="G8" s="47">
        <f>F8*100/F7</f>
        <v>64.02498987951914</v>
      </c>
      <c r="H8" s="54">
        <f t="shared" si="0"/>
        <v>76.166247117362474</v>
      </c>
      <c r="I8" s="46">
        <f t="shared" ref="I8:I26" si="1">F8/D8*100</f>
        <v>41.163051977469181</v>
      </c>
    </row>
    <row r="9" spans="1:9" s="24" customFormat="1" ht="15" x14ac:dyDescent="0.25">
      <c r="A9" s="34" t="s">
        <v>15</v>
      </c>
      <c r="B9" s="35">
        <v>48691.273000000001</v>
      </c>
      <c r="C9" s="36">
        <f>B9*100/B7</f>
        <v>27.345706935661561</v>
      </c>
      <c r="D9" s="35">
        <f>D10</f>
        <v>302217.8</v>
      </c>
      <c r="E9" s="35">
        <f>D9*100/D7</f>
        <v>33.003858792039772</v>
      </c>
      <c r="F9" s="35">
        <f>F10</f>
        <v>80852.862999999998</v>
      </c>
      <c r="G9" s="36">
        <f>F9*100/F7</f>
        <v>32.931677355607853</v>
      </c>
      <c r="H9" s="55">
        <f t="shared" si="0"/>
        <v>66.05206234801048</v>
      </c>
      <c r="I9" s="35">
        <f t="shared" si="1"/>
        <v>26.75317701339895</v>
      </c>
    </row>
    <row r="10" spans="1:9" s="24" customFormat="1" ht="15" x14ac:dyDescent="0.25">
      <c r="A10" s="34" t="s">
        <v>16</v>
      </c>
      <c r="B10" s="35">
        <v>48691.273000000001</v>
      </c>
      <c r="C10" s="36">
        <f>B10*100/B7</f>
        <v>27.345706935661561</v>
      </c>
      <c r="D10" s="35">
        <v>302217.8</v>
      </c>
      <c r="E10" s="35">
        <f>D10*100/D7</f>
        <v>33.003858792039772</v>
      </c>
      <c r="F10" s="35">
        <v>80852.862999999998</v>
      </c>
      <c r="G10" s="36">
        <f>F10*100/F7</f>
        <v>32.931677355607853</v>
      </c>
      <c r="H10" s="55">
        <f t="shared" si="0"/>
        <v>66.05206234801048</v>
      </c>
      <c r="I10" s="35">
        <f t="shared" si="1"/>
        <v>26.75317701339895</v>
      </c>
    </row>
    <row r="11" spans="1:9" s="24" customFormat="1" ht="18.75" customHeight="1" x14ac:dyDescent="0.25">
      <c r="A11" s="34" t="s">
        <v>18</v>
      </c>
      <c r="B11" s="35">
        <f>B12+B13+B14+B15</f>
        <v>35177.815000000002</v>
      </c>
      <c r="C11" s="36">
        <f>B11*100/B7</f>
        <v>19.756357974598846</v>
      </c>
      <c r="D11" s="35">
        <f>D12+D13+D14+D15</f>
        <v>55635</v>
      </c>
      <c r="E11" s="35">
        <f>D11*100/D7</f>
        <v>6.0756503551251209</v>
      </c>
      <c r="F11" s="35">
        <f>F12+F13+F14+F15</f>
        <v>69298.955999999991</v>
      </c>
      <c r="G11" s="36">
        <f>F11*100/F7</f>
        <v>28.225727270442665</v>
      </c>
      <c r="H11" s="55">
        <f t="shared" si="0"/>
        <v>96.996192060251559</v>
      </c>
      <c r="I11" s="35">
        <f t="shared" si="1"/>
        <v>124.55999999999999</v>
      </c>
    </row>
    <row r="12" spans="1:9" s="24" customFormat="1" ht="16.5" customHeight="1" x14ac:dyDescent="0.25">
      <c r="A12" s="34" t="s">
        <v>100</v>
      </c>
      <c r="B12" s="35">
        <v>107.818</v>
      </c>
      <c r="C12" s="36">
        <f>B12*100/B7</f>
        <v>6.0552112293082959E-2</v>
      </c>
      <c r="D12" s="35">
        <v>1485</v>
      </c>
      <c r="E12" s="35">
        <f>D12*100/D7</f>
        <v>0.1621702305627897</v>
      </c>
      <c r="F12" s="35">
        <v>-18.603999999999999</v>
      </c>
      <c r="G12" s="36">
        <f>F12*100/F7</f>
        <v>-7.5774796685149975E-3</v>
      </c>
      <c r="H12" s="55">
        <f t="shared" si="0"/>
        <v>-117.25500380270455</v>
      </c>
      <c r="I12" s="35">
        <f t="shared" si="1"/>
        <v>-1.2527946127946128</v>
      </c>
    </row>
    <row r="13" spans="1:9" s="24" customFormat="1" ht="15" x14ac:dyDescent="0.25">
      <c r="A13" s="34" t="s">
        <v>81</v>
      </c>
      <c r="B13" s="35">
        <v>0</v>
      </c>
      <c r="C13" s="36">
        <f>B13*100/B7</f>
        <v>0</v>
      </c>
      <c r="D13" s="35">
        <v>0</v>
      </c>
      <c r="E13" s="35">
        <f>D13*100/D7</f>
        <v>0</v>
      </c>
      <c r="F13" s="35">
        <v>3.63</v>
      </c>
      <c r="G13" s="36">
        <f>F13*100/F7</f>
        <v>1.4785127497693744E-3</v>
      </c>
      <c r="H13" s="55" t="e">
        <f t="shared" si="0"/>
        <v>#DIV/0!</v>
      </c>
      <c r="I13" s="35" t="s">
        <v>108</v>
      </c>
    </row>
    <row r="14" spans="1:9" s="24" customFormat="1" ht="15" x14ac:dyDescent="0.25">
      <c r="A14" s="34" t="s">
        <v>19</v>
      </c>
      <c r="B14" s="35">
        <v>34377.055</v>
      </c>
      <c r="C14" s="36">
        <f>B14*100/B7</f>
        <v>19.30663984367628</v>
      </c>
      <c r="D14" s="35">
        <v>53000</v>
      </c>
      <c r="E14" s="35">
        <f>D14*100/D7</f>
        <v>5.7878937507258277</v>
      </c>
      <c r="F14" s="35">
        <v>68631.98</v>
      </c>
      <c r="G14" s="36">
        <f>F14*100/F7</f>
        <v>27.954065419260804</v>
      </c>
      <c r="H14" s="35" t="s">
        <v>108</v>
      </c>
      <c r="I14" s="35">
        <f t="shared" si="1"/>
        <v>129.49430188679244</v>
      </c>
    </row>
    <row r="15" spans="1:9" s="24" customFormat="1" ht="15" x14ac:dyDescent="0.25">
      <c r="A15" s="34" t="s">
        <v>82</v>
      </c>
      <c r="B15" s="35">
        <v>692.94200000000001</v>
      </c>
      <c r="C15" s="36">
        <f>B15*100/B7</f>
        <v>0.38916601862948202</v>
      </c>
      <c r="D15" s="35">
        <v>1150</v>
      </c>
      <c r="E15" s="35">
        <v>0</v>
      </c>
      <c r="F15" s="35">
        <v>681.95</v>
      </c>
      <c r="G15" s="36">
        <v>0</v>
      </c>
      <c r="H15" s="35">
        <f t="shared" si="0"/>
        <v>-1.5862799483939369</v>
      </c>
      <c r="I15" s="35">
        <f t="shared" si="1"/>
        <v>59.300000000000011</v>
      </c>
    </row>
    <row r="16" spans="1:9" s="24" customFormat="1" ht="15" x14ac:dyDescent="0.25">
      <c r="A16" s="34" t="s">
        <v>20</v>
      </c>
      <c r="B16" s="35">
        <v>807.55600000000004</v>
      </c>
      <c r="C16" s="36">
        <f>B16*100/B7</f>
        <v>0.45353486055160463</v>
      </c>
      <c r="D16" s="35">
        <v>3600</v>
      </c>
      <c r="E16" s="35">
        <f>D16*100/D7</f>
        <v>0.39313995287949016</v>
      </c>
      <c r="F16" s="35">
        <v>2090.723</v>
      </c>
      <c r="G16" s="36">
        <f>F16*100/F7</f>
        <v>0.85155939717247264</v>
      </c>
      <c r="H16" s="35">
        <f>F16/B16*100-100</f>
        <v>158.89511067963087</v>
      </c>
      <c r="I16" s="35">
        <f t="shared" si="1"/>
        <v>58.075638888888889</v>
      </c>
    </row>
    <row r="17" spans="1:9" s="24" customFormat="1" ht="60" x14ac:dyDescent="0.25">
      <c r="A17" s="34" t="s">
        <v>118</v>
      </c>
      <c r="B17" s="35">
        <v>0.20699999999999999</v>
      </c>
      <c r="C17" s="36">
        <f>B17*100/B8</f>
        <v>2.3198610782012728E-4</v>
      </c>
      <c r="D17" s="35">
        <v>0</v>
      </c>
      <c r="E17" s="35">
        <f>D17*100/D8</f>
        <v>0</v>
      </c>
      <c r="F17" s="35">
        <v>0</v>
      </c>
      <c r="G17" s="36">
        <f>F17*100/F8</f>
        <v>0</v>
      </c>
      <c r="H17" s="35">
        <f>F17/B17*100-100</f>
        <v>-100</v>
      </c>
      <c r="I17" s="35" t="e">
        <f t="shared" si="1"/>
        <v>#DIV/0!</v>
      </c>
    </row>
    <row r="18" spans="1:9" s="24" customFormat="1" ht="60" x14ac:dyDescent="0.25">
      <c r="A18" s="34" t="s">
        <v>83</v>
      </c>
      <c r="B18" s="35">
        <f>B19+B20+B21</f>
        <v>1139.492</v>
      </c>
      <c r="C18" s="36">
        <f>B18*100/B7</f>
        <v>0.63995480848345998</v>
      </c>
      <c r="D18" s="35">
        <v>4906.5</v>
      </c>
      <c r="E18" s="35">
        <f>D18*100/D7</f>
        <v>0.53581699411200512</v>
      </c>
      <c r="F18" s="35">
        <v>795.04300000000001</v>
      </c>
      <c r="G18" s="36">
        <f>F18*100/F7</f>
        <v>0.32382402537600352</v>
      </c>
      <c r="H18" s="35">
        <f>F18/B18*100-100</f>
        <v>-30.228294713784734</v>
      </c>
      <c r="I18" s="35">
        <f t="shared" si="1"/>
        <v>16.203872414144502</v>
      </c>
    </row>
    <row r="19" spans="1:9" s="24" customFormat="1" ht="30" x14ac:dyDescent="0.25">
      <c r="A19" s="34" t="s">
        <v>84</v>
      </c>
      <c r="B19" s="35">
        <v>439.18099999999998</v>
      </c>
      <c r="C19" s="36">
        <f>B19*100/B7</f>
        <v>0.24665025532831686</v>
      </c>
      <c r="D19" s="35">
        <v>2192</v>
      </c>
      <c r="E19" s="35">
        <f>D19*100/D7</f>
        <v>0.2393785490866229</v>
      </c>
      <c r="F19" s="35">
        <v>473.59399999999999</v>
      </c>
      <c r="G19" s="36">
        <f>F19*100/F7</f>
        <v>0.19289663008657773</v>
      </c>
      <c r="H19" s="35">
        <f>F19/B19*100-100</f>
        <v>7.8357214906837953</v>
      </c>
      <c r="I19" s="35">
        <f t="shared" si="1"/>
        <v>21.605565693430655</v>
      </c>
    </row>
    <row r="20" spans="1:9" s="24" customFormat="1" ht="15" x14ac:dyDescent="0.25">
      <c r="A20" s="34" t="s">
        <v>85</v>
      </c>
      <c r="B20" s="35">
        <f>63.269+405.444</f>
        <v>468.71300000000002</v>
      </c>
      <c r="C20" s="36">
        <f>B20*100/B7</f>
        <v>0.26323584382225412</v>
      </c>
      <c r="D20" s="35">
        <f>132.1+1492.4</f>
        <v>1624.5</v>
      </c>
      <c r="E20" s="35">
        <f>D20*100/D7</f>
        <v>0.17740440373686994</v>
      </c>
      <c r="F20" s="35">
        <f>24.958+71.608</f>
        <v>96.566000000000003</v>
      </c>
      <c r="G20" s="36">
        <f>F20*100/F7</f>
        <v>3.9331697574167886E-2</v>
      </c>
      <c r="H20" s="35">
        <f>F20/B20*100-100</f>
        <v>-79.397627119367286</v>
      </c>
      <c r="I20" s="35">
        <f t="shared" si="1"/>
        <v>5.9443521083410289</v>
      </c>
    </row>
    <row r="21" spans="1:9" s="24" customFormat="1" ht="30" x14ac:dyDescent="0.25">
      <c r="A21" s="34" t="s">
        <v>86</v>
      </c>
      <c r="B21" s="35">
        <v>231.59800000000001</v>
      </c>
      <c r="C21" s="36">
        <f>B21*100/B7</f>
        <v>0.13006870933288903</v>
      </c>
      <c r="D21" s="35">
        <v>1090</v>
      </c>
      <c r="E21" s="35">
        <f>D21*100/D7</f>
        <v>0.1190340412885123</v>
      </c>
      <c r="F21" s="35">
        <v>224.88300000000001</v>
      </c>
      <c r="G21" s="36">
        <f>F21*100/F7</f>
        <v>9.1595697715257912E-2</v>
      </c>
      <c r="H21" s="35">
        <f t="shared" ref="H21:H26" si="2">F21/B21*100-100</f>
        <v>-2.899420547673131</v>
      </c>
      <c r="I21" s="35">
        <f t="shared" si="1"/>
        <v>20.631467889908258</v>
      </c>
    </row>
    <row r="22" spans="1:9" s="24" customFormat="1" ht="30" x14ac:dyDescent="0.25">
      <c r="A22" s="34" t="s">
        <v>21</v>
      </c>
      <c r="B22" s="35">
        <f>B23</f>
        <v>543.572</v>
      </c>
      <c r="C22" s="36">
        <f>B22*100/B7</f>
        <v>0.30527771599710335</v>
      </c>
      <c r="D22" s="35">
        <f>D23</f>
        <v>697.2</v>
      </c>
      <c r="E22" s="35">
        <f>D22*100/D7</f>
        <v>7.6138104207661261E-2</v>
      </c>
      <c r="F22" s="35">
        <f>F23</f>
        <v>565.029</v>
      </c>
      <c r="G22" s="36">
        <f>F22*100/F7</f>
        <v>0.23013845192546553</v>
      </c>
      <c r="H22" s="35">
        <f t="shared" si="2"/>
        <v>3.9474071512145485</v>
      </c>
      <c r="I22" s="35">
        <f t="shared" si="1"/>
        <v>81.042598967297749</v>
      </c>
    </row>
    <row r="23" spans="1:9" s="24" customFormat="1" ht="30" x14ac:dyDescent="0.25">
      <c r="A23" s="34" t="s">
        <v>22</v>
      </c>
      <c r="B23" s="35">
        <v>543.572</v>
      </c>
      <c r="C23" s="36">
        <f>B23*100/B8</f>
        <v>0.6091843120773055</v>
      </c>
      <c r="D23" s="35">
        <v>697.2</v>
      </c>
      <c r="E23" s="35">
        <v>0</v>
      </c>
      <c r="F23" s="35">
        <v>565.029</v>
      </c>
      <c r="G23" s="36">
        <v>0</v>
      </c>
      <c r="H23" s="35">
        <f t="shared" si="2"/>
        <v>3.9474071512145485</v>
      </c>
      <c r="I23" s="35">
        <f t="shared" si="1"/>
        <v>81.042598967297749</v>
      </c>
    </row>
    <row r="24" spans="1:9" s="24" customFormat="1" ht="49.5" customHeight="1" x14ac:dyDescent="0.25">
      <c r="A24" s="34" t="s">
        <v>23</v>
      </c>
      <c r="B24" s="35">
        <v>1906.11</v>
      </c>
      <c r="C24" s="36">
        <f>B24*100/B9</f>
        <v>3.9146850812464895</v>
      </c>
      <c r="D24" s="35">
        <v>13461</v>
      </c>
      <c r="E24" s="35">
        <f>D24*100/D7</f>
        <v>1.4700158071418936</v>
      </c>
      <c r="F24" s="35">
        <v>3298.1030000000001</v>
      </c>
      <c r="G24" s="36">
        <f>F24*100/F7</f>
        <v>1.3433298445048549</v>
      </c>
      <c r="H24" s="35">
        <f t="shared" si="2"/>
        <v>73.027946970531616</v>
      </c>
      <c r="I24" s="35">
        <f t="shared" si="1"/>
        <v>24.501173761236164</v>
      </c>
    </row>
    <row r="25" spans="1:9" s="24" customFormat="1" ht="45" x14ac:dyDescent="0.25">
      <c r="A25" s="34" t="s">
        <v>24</v>
      </c>
      <c r="B25" s="35">
        <v>514.17899999999997</v>
      </c>
      <c r="C25" s="36">
        <f>B25*100/B10</f>
        <v>1.05599826893004</v>
      </c>
      <c r="D25" s="35">
        <v>660</v>
      </c>
      <c r="E25" s="35">
        <f>D25*100/D7</f>
        <v>7.2075658027906539E-2</v>
      </c>
      <c r="F25" s="35">
        <v>34.378999999999998</v>
      </c>
      <c r="G25" s="36">
        <f>F25*100/F7</f>
        <v>1.4002696921300638E-2</v>
      </c>
      <c r="H25" s="35">
        <f t="shared" si="2"/>
        <v>-93.313807059409271</v>
      </c>
      <c r="I25" s="35">
        <f t="shared" si="1"/>
        <v>5.208939393939394</v>
      </c>
    </row>
    <row r="26" spans="1:9" s="24" customFormat="1" ht="30" x14ac:dyDescent="0.25">
      <c r="A26" s="34" t="s">
        <v>25</v>
      </c>
      <c r="B26" s="35">
        <v>372.54599999999999</v>
      </c>
      <c r="C26" s="36">
        <f>B26*100/B7</f>
        <v>0.20922709776047491</v>
      </c>
      <c r="D26" s="35">
        <v>699.5</v>
      </c>
      <c r="E26" s="35">
        <f>D26*100/D7</f>
        <v>7.6389276955334276E-2</v>
      </c>
      <c r="F26" s="35">
        <v>253.78700000000001</v>
      </c>
      <c r="G26" s="36">
        <f>F26*100/F7</f>
        <v>0.10336840639827004</v>
      </c>
      <c r="H26" s="35">
        <f t="shared" si="2"/>
        <v>-31.877674166411666</v>
      </c>
      <c r="I26" s="35">
        <f t="shared" si="1"/>
        <v>36.281200857755543</v>
      </c>
    </row>
    <row r="27" spans="1:9" s="24" customFormat="1" ht="15" x14ac:dyDescent="0.25">
      <c r="A27" s="34" t="s">
        <v>26</v>
      </c>
      <c r="B27" s="35">
        <v>76.938000000000002</v>
      </c>
      <c r="C27" s="36">
        <v>0</v>
      </c>
      <c r="D27" s="35">
        <v>0</v>
      </c>
      <c r="E27" s="35">
        <v>0</v>
      </c>
      <c r="F27" s="35">
        <v>3.3450000000000002</v>
      </c>
      <c r="G27" s="36" t="s">
        <v>17</v>
      </c>
      <c r="H27" s="35"/>
      <c r="I27" s="35"/>
    </row>
    <row r="28" spans="1:9" s="24" customFormat="1" ht="28.5" x14ac:dyDescent="0.2">
      <c r="A28" s="37" t="s">
        <v>27</v>
      </c>
      <c r="B28" s="35">
        <f>B29+B36+B37+B35</f>
        <v>88828.717000000004</v>
      </c>
      <c r="C28" s="36">
        <f>B28*100/B7</f>
        <v>49.887462637356357</v>
      </c>
      <c r="D28" s="35">
        <f>D29+D36+D37</f>
        <v>533827.43900000001</v>
      </c>
      <c r="E28" s="35">
        <f>D28*100/D7</f>
        <v>58.296915059510809</v>
      </c>
      <c r="F28" s="35">
        <f>F29+F36+F37+F34</f>
        <v>88324.762000000002</v>
      </c>
      <c r="G28" s="36">
        <f>F28*100/F7</f>
        <v>35.975010120480874</v>
      </c>
      <c r="H28" s="35">
        <f t="shared" ref="H28:H33" si="3">F28/B28*100-100</f>
        <v>-0.56733342214094762</v>
      </c>
      <c r="I28" s="35">
        <f>F28*100/D28</f>
        <v>16.545564268006839</v>
      </c>
    </row>
    <row r="29" spans="1:9" s="24" customFormat="1" ht="60" x14ac:dyDescent="0.25">
      <c r="A29" s="34" t="s">
        <v>28</v>
      </c>
      <c r="B29" s="35">
        <f>SUM(B30:B33)</f>
        <v>88913.717000000004</v>
      </c>
      <c r="C29" s="36">
        <f>B29*100/B7</f>
        <v>49.935199838425866</v>
      </c>
      <c r="D29" s="35">
        <f>D30+D31+D32+D33</f>
        <v>533827.43900000001</v>
      </c>
      <c r="E29" s="35">
        <f>D29*100/D7</f>
        <v>58.296915059510809</v>
      </c>
      <c r="F29" s="35">
        <f>F30+F31+F32+F33</f>
        <v>88324.758000000002</v>
      </c>
      <c r="G29" s="36">
        <f>F29*100/F7</f>
        <v>35.975008491265719</v>
      </c>
      <c r="H29" s="35">
        <f t="shared" si="3"/>
        <v>-0.66239385763167036</v>
      </c>
      <c r="I29" s="35">
        <f t="shared" ref="I29:I32" si="4">F29/D29*100</f>
        <v>16.54556351870103</v>
      </c>
    </row>
    <row r="30" spans="1:9" s="24" customFormat="1" ht="45" x14ac:dyDescent="0.25">
      <c r="A30" s="34" t="s">
        <v>29</v>
      </c>
      <c r="B30" s="35">
        <v>1133.5999999999999</v>
      </c>
      <c r="C30" s="36">
        <f>B30*100/B7</f>
        <v>0.6366457780281477</v>
      </c>
      <c r="D30" s="35">
        <v>3159</v>
      </c>
      <c r="E30" s="35">
        <f>D30*100/D7</f>
        <v>0.34498030865175267</v>
      </c>
      <c r="F30" s="35">
        <v>789.9</v>
      </c>
      <c r="G30" s="36">
        <f>F30*100/F7</f>
        <v>0.32172926199526969</v>
      </c>
      <c r="H30" s="35">
        <f t="shared" si="3"/>
        <v>-30.319336626676076</v>
      </c>
      <c r="I30" s="35">
        <f t="shared" si="4"/>
        <v>25.004748338081672</v>
      </c>
    </row>
    <row r="31" spans="1:9" s="24" customFormat="1" ht="45" x14ac:dyDescent="0.25">
      <c r="A31" s="34" t="s">
        <v>30</v>
      </c>
      <c r="B31" s="35">
        <v>8308.4069999999992</v>
      </c>
      <c r="C31" s="36">
        <f>B31*100/B7</f>
        <v>4.6661187708975911</v>
      </c>
      <c r="D31" s="35">
        <v>137166.33900000001</v>
      </c>
      <c r="E31" s="35">
        <f>D31*100/D7</f>
        <v>14.979324458642271</v>
      </c>
      <c r="F31" s="35">
        <v>6739.6710000000003</v>
      </c>
      <c r="G31" s="36">
        <f>F31*100/F7</f>
        <v>2.7450935269286254</v>
      </c>
      <c r="H31" s="35">
        <f t="shared" si="3"/>
        <v>-18.881309016277115</v>
      </c>
      <c r="I31" s="35">
        <f t="shared" si="4"/>
        <v>4.9135021384510376</v>
      </c>
    </row>
    <row r="32" spans="1:9" s="24" customFormat="1" ht="45" x14ac:dyDescent="0.25">
      <c r="A32" s="34" t="s">
        <v>31</v>
      </c>
      <c r="B32" s="35">
        <v>72764.642000000007</v>
      </c>
      <c r="C32" s="36">
        <v>7</v>
      </c>
      <c r="D32" s="35">
        <v>349665.2</v>
      </c>
      <c r="E32" s="35">
        <f>D32*100/D7</f>
        <v>38.185377847665976</v>
      </c>
      <c r="F32" s="35">
        <v>72130.612999999998</v>
      </c>
      <c r="G32" s="36">
        <f>F32*100/F7</f>
        <v>29.379071892336249</v>
      </c>
      <c r="H32" s="35">
        <f t="shared" si="3"/>
        <v>-0.87134215543864002</v>
      </c>
      <c r="I32" s="35">
        <f t="shared" si="4"/>
        <v>20.628479185232042</v>
      </c>
    </row>
    <row r="33" spans="1:9" s="24" customFormat="1" ht="15" x14ac:dyDescent="0.25">
      <c r="A33" s="34" t="s">
        <v>32</v>
      </c>
      <c r="B33" s="35">
        <v>6707.0680000000002</v>
      </c>
      <c r="C33" s="36">
        <f>B33*100/B7</f>
        <v>3.7667841612100332</v>
      </c>
      <c r="D33" s="35">
        <v>43836.9</v>
      </c>
      <c r="E33" s="35">
        <f>D33*100/D7</f>
        <v>4.7872324445508116</v>
      </c>
      <c r="F33" s="35">
        <v>8664.5740000000005</v>
      </c>
      <c r="G33" s="36">
        <f>F33*100/F7</f>
        <v>3.5291138100055726</v>
      </c>
      <c r="H33" s="35">
        <f t="shared" si="3"/>
        <v>29.18571870748886</v>
      </c>
      <c r="I33" s="35">
        <f>F33*100/D33</f>
        <v>19.765480679518852</v>
      </c>
    </row>
    <row r="34" spans="1:9" s="24" customFormat="1" ht="45" x14ac:dyDescent="0.25">
      <c r="A34" s="34" t="s">
        <v>33</v>
      </c>
      <c r="B34" s="35">
        <v>0</v>
      </c>
      <c r="C34" s="36">
        <v>0</v>
      </c>
      <c r="D34" s="35">
        <v>0</v>
      </c>
      <c r="E34" s="35">
        <v>0</v>
      </c>
      <c r="F34" s="35">
        <v>0</v>
      </c>
      <c r="G34" s="36">
        <v>0</v>
      </c>
      <c r="H34" s="38"/>
      <c r="I34" s="35"/>
    </row>
    <row r="35" spans="1:9" s="44" customFormat="1" ht="30" x14ac:dyDescent="0.25">
      <c r="A35" s="39" t="s">
        <v>34</v>
      </c>
      <c r="B35" s="40">
        <v>0</v>
      </c>
      <c r="C35" s="41">
        <v>0</v>
      </c>
      <c r="D35" s="40">
        <v>0</v>
      </c>
      <c r="E35" s="40">
        <v>0</v>
      </c>
      <c r="F35" s="40">
        <v>0</v>
      </c>
      <c r="G35" s="41">
        <v>0</v>
      </c>
      <c r="H35" s="42"/>
      <c r="I35" s="43"/>
    </row>
    <row r="36" spans="1:9" s="24" customFormat="1" ht="60" x14ac:dyDescent="0.25">
      <c r="A36" s="34" t="s">
        <v>35</v>
      </c>
      <c r="B36" s="35">
        <v>0</v>
      </c>
      <c r="C36" s="36">
        <v>0</v>
      </c>
      <c r="D36" s="35">
        <v>0</v>
      </c>
      <c r="E36" s="35">
        <v>0</v>
      </c>
      <c r="F36" s="35">
        <v>0</v>
      </c>
      <c r="G36" s="36">
        <v>0</v>
      </c>
      <c r="H36" s="38"/>
      <c r="I36" s="35" t="s">
        <v>108</v>
      </c>
    </row>
    <row r="37" spans="1:9" s="24" customFormat="1" ht="30" x14ac:dyDescent="0.25">
      <c r="A37" s="34" t="s">
        <v>36</v>
      </c>
      <c r="B37" s="35">
        <v>-85</v>
      </c>
      <c r="C37" s="35" t="s">
        <v>17</v>
      </c>
      <c r="D37" s="35">
        <v>0</v>
      </c>
      <c r="E37" s="35" t="s">
        <v>17</v>
      </c>
      <c r="F37" s="35">
        <v>4.0000000000000001E-3</v>
      </c>
      <c r="G37" s="36" t="s">
        <v>17</v>
      </c>
      <c r="H37" s="35">
        <f t="shared" ref="H37" si="5">F37/B37*100-100</f>
        <v>-100.00470588235294</v>
      </c>
      <c r="I37" s="35" t="e">
        <f>F37*100/D37</f>
        <v>#DIV/0!</v>
      </c>
    </row>
    <row r="38" spans="1:9" s="24" customFormat="1" x14ac:dyDescent="0.2"/>
    <row r="39" spans="1:9" s="24" customFormat="1" x14ac:dyDescent="0.2"/>
    <row r="40" spans="1:9" s="24" customFormat="1" x14ac:dyDescent="0.2"/>
  </sheetData>
  <mergeCells count="2">
    <mergeCell ref="A3:I3"/>
    <mergeCell ref="A1:I1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F5" sqref="F5"/>
    </sheetView>
  </sheetViews>
  <sheetFormatPr defaultRowHeight="12.75" x14ac:dyDescent="0.2"/>
  <cols>
    <col min="1" max="1" width="38.42578125" style="21" customWidth="1"/>
    <col min="2" max="2" width="14.5703125" style="60" customWidth="1"/>
    <col min="3" max="3" width="12.42578125" style="14" customWidth="1"/>
    <col min="4" max="4" width="15.42578125" style="24" customWidth="1"/>
    <col min="5" max="5" width="15.7109375" style="14" customWidth="1"/>
    <col min="6" max="6" width="17.140625" style="24" customWidth="1"/>
    <col min="7" max="7" width="16" style="14" customWidth="1"/>
    <col min="8" max="9" width="15.85546875" style="14" customWidth="1"/>
    <col min="10" max="16384" width="9.140625" style="14"/>
  </cols>
  <sheetData>
    <row r="1" spans="1:9" ht="14.25" x14ac:dyDescent="0.2">
      <c r="A1" s="68" t="s">
        <v>98</v>
      </c>
      <c r="B1" s="68"/>
      <c r="C1" s="68"/>
      <c r="D1" s="68"/>
      <c r="E1" s="68"/>
      <c r="F1" s="68"/>
      <c r="G1" s="68"/>
      <c r="H1" s="68"/>
      <c r="I1" s="68"/>
    </row>
    <row r="2" spans="1:9" ht="27" customHeight="1" x14ac:dyDescent="0.25">
      <c r="A2" s="15"/>
      <c r="B2" s="57"/>
      <c r="C2" s="16"/>
      <c r="D2" s="61"/>
      <c r="E2" s="16"/>
      <c r="F2" s="61"/>
      <c r="G2" s="16"/>
      <c r="H2" s="16"/>
      <c r="I2" s="17" t="s">
        <v>87</v>
      </c>
    </row>
    <row r="3" spans="1:9" ht="80.25" customHeight="1" x14ac:dyDescent="0.2">
      <c r="A3" s="18" t="s">
        <v>0</v>
      </c>
      <c r="B3" s="58" t="s">
        <v>116</v>
      </c>
      <c r="C3" s="18" t="s">
        <v>88</v>
      </c>
      <c r="D3" s="62" t="s">
        <v>117</v>
      </c>
      <c r="E3" s="18" t="s">
        <v>89</v>
      </c>
      <c r="F3" s="62" t="s">
        <v>115</v>
      </c>
      <c r="G3" s="18" t="s">
        <v>89</v>
      </c>
      <c r="H3" s="18" t="s">
        <v>3</v>
      </c>
      <c r="I3" s="18" t="s">
        <v>90</v>
      </c>
    </row>
    <row r="4" spans="1:9" ht="15" x14ac:dyDescent="0.25">
      <c r="A4" s="19">
        <v>1</v>
      </c>
      <c r="B4" s="59">
        <v>2</v>
      </c>
      <c r="C4" s="20">
        <v>3</v>
      </c>
      <c r="D4" s="63">
        <v>4</v>
      </c>
      <c r="E4" s="20">
        <v>5</v>
      </c>
      <c r="F4" s="63">
        <v>6</v>
      </c>
      <c r="G4" s="20">
        <v>7</v>
      </c>
      <c r="H4" s="20">
        <v>8</v>
      </c>
      <c r="I4" s="20">
        <v>9</v>
      </c>
    </row>
    <row r="5" spans="1:9" ht="15" x14ac:dyDescent="0.2">
      <c r="A5" s="26" t="s">
        <v>91</v>
      </c>
      <c r="B5" s="27">
        <f>B6+B13+B15+B18+B23+B28+B30+B36+B39+B44+B49+B51</f>
        <v>156805.163</v>
      </c>
      <c r="C5" s="28">
        <f>SUM(C6+C13+C15+C23+C30+C36+C39+C44+C49+C51)</f>
        <v>99.683574194556343</v>
      </c>
      <c r="D5" s="64">
        <f>D6+D13+D15+D18+D23+D28+D30+D36+D39+D44+D49+D51</f>
        <v>914560.03899999987</v>
      </c>
      <c r="E5" s="28">
        <f>SUM(E6+E13+E18+E23+E30+E36+E39+E44+E49+E51)</f>
        <v>99.919392935557724</v>
      </c>
      <c r="F5" s="64">
        <f>F6+F13+F15+F18+F23+F28+F30+F36+F39+F44+F49+F51</f>
        <v>178635.83199999997</v>
      </c>
      <c r="G5" s="29">
        <v>100</v>
      </c>
      <c r="H5" s="30">
        <f>F5/B5*100-100</f>
        <v>13.922162116562433</v>
      </c>
      <c r="I5" s="30">
        <f>F5/D5*100</f>
        <v>19.532433561751105</v>
      </c>
    </row>
    <row r="6" spans="1:9" s="24" customFormat="1" ht="30" x14ac:dyDescent="0.2">
      <c r="A6" s="50" t="s">
        <v>38</v>
      </c>
      <c r="B6" s="49">
        <f>SUM(B7:B12)</f>
        <v>13801.687</v>
      </c>
      <c r="C6" s="51">
        <f>B6*100/B5</f>
        <v>8.8018064813337809</v>
      </c>
      <c r="D6" s="49">
        <f>SUM(D7:D12)</f>
        <v>91678.700000000012</v>
      </c>
      <c r="E6" s="51">
        <f>D6/D5*100</f>
        <v>10.024350079874857</v>
      </c>
      <c r="F6" s="49">
        <f>SUM(F7:F12)</f>
        <v>20979.809000000001</v>
      </c>
      <c r="G6" s="51">
        <f>F6/F5*G5</f>
        <v>11.74445729342812</v>
      </c>
      <c r="H6" s="52">
        <f t="shared" ref="H6:H54" si="0">F6/B6*100-100</f>
        <v>52.009018897472458</v>
      </c>
      <c r="I6" s="52">
        <f t="shared" ref="I6:I54" si="1">F6/D6*100</f>
        <v>22.884060310628314</v>
      </c>
    </row>
    <row r="7" spans="1:9" s="24" customFormat="1" ht="75" x14ac:dyDescent="0.2">
      <c r="A7" s="50" t="s">
        <v>39</v>
      </c>
      <c r="B7" s="49">
        <v>372.99</v>
      </c>
      <c r="C7" s="51"/>
      <c r="D7" s="49">
        <v>2536</v>
      </c>
      <c r="E7" s="51"/>
      <c r="F7" s="49">
        <v>517.29600000000005</v>
      </c>
      <c r="G7" s="51"/>
      <c r="H7" s="52">
        <f t="shared" si="0"/>
        <v>38.688972894715675</v>
      </c>
      <c r="I7" s="52">
        <f t="shared" si="1"/>
        <v>20.398107255520507</v>
      </c>
    </row>
    <row r="8" spans="1:9" s="24" customFormat="1" ht="76.5" customHeight="1" x14ac:dyDescent="0.2">
      <c r="A8" s="50" t="s">
        <v>40</v>
      </c>
      <c r="B8" s="49">
        <v>9137.3529999999992</v>
      </c>
      <c r="C8" s="51"/>
      <c r="D8" s="49">
        <v>53851.4</v>
      </c>
      <c r="E8" s="51"/>
      <c r="F8" s="49">
        <v>10584.414000000001</v>
      </c>
      <c r="G8" s="51"/>
      <c r="H8" s="52">
        <f t="shared" si="0"/>
        <v>15.836763666676788</v>
      </c>
      <c r="I8" s="52">
        <f t="shared" si="1"/>
        <v>19.654853912804494</v>
      </c>
    </row>
    <row r="9" spans="1:9" s="24" customFormat="1" ht="15" x14ac:dyDescent="0.2">
      <c r="A9" s="50" t="s">
        <v>41</v>
      </c>
      <c r="B9" s="49">
        <v>0.2</v>
      </c>
      <c r="C9" s="51"/>
      <c r="D9" s="49">
        <v>1.8</v>
      </c>
      <c r="E9" s="51"/>
      <c r="F9" s="49">
        <v>1.8</v>
      </c>
      <c r="G9" s="51"/>
      <c r="H9" s="52" t="s">
        <v>107</v>
      </c>
      <c r="I9" s="52">
        <f t="shared" si="1"/>
        <v>100</v>
      </c>
    </row>
    <row r="10" spans="1:9" s="24" customFormat="1" ht="60" x14ac:dyDescent="0.2">
      <c r="A10" s="50" t="s">
        <v>42</v>
      </c>
      <c r="B10" s="49">
        <v>821.48299999999995</v>
      </c>
      <c r="C10" s="51"/>
      <c r="D10" s="49">
        <v>2318.1999999999998</v>
      </c>
      <c r="E10" s="51"/>
      <c r="F10" s="49">
        <v>341.53100000000001</v>
      </c>
      <c r="G10" s="51"/>
      <c r="H10" s="52">
        <f t="shared" si="0"/>
        <v>-58.425067834635648</v>
      </c>
      <c r="I10" s="52">
        <f t="shared" si="1"/>
        <v>14.732594254162715</v>
      </c>
    </row>
    <row r="11" spans="1:9" s="24" customFormat="1" ht="15" x14ac:dyDescent="0.2">
      <c r="A11" s="50" t="s">
        <v>43</v>
      </c>
      <c r="B11" s="49">
        <v>0</v>
      </c>
      <c r="C11" s="51"/>
      <c r="D11" s="49">
        <v>59</v>
      </c>
      <c r="E11" s="51"/>
      <c r="F11" s="49">
        <v>0</v>
      </c>
      <c r="G11" s="51"/>
      <c r="H11" s="52" t="s">
        <v>107</v>
      </c>
      <c r="I11" s="52">
        <f t="shared" si="1"/>
        <v>0</v>
      </c>
    </row>
    <row r="12" spans="1:9" s="24" customFormat="1" ht="15" x14ac:dyDescent="0.2">
      <c r="A12" s="50" t="s">
        <v>44</v>
      </c>
      <c r="B12" s="49">
        <v>3469.6610000000001</v>
      </c>
      <c r="C12" s="51"/>
      <c r="D12" s="49">
        <v>32912.300000000003</v>
      </c>
      <c r="E12" s="51"/>
      <c r="F12" s="49">
        <v>9534.768</v>
      </c>
      <c r="G12" s="51"/>
      <c r="H12" s="52">
        <f t="shared" si="0"/>
        <v>174.80402264082858</v>
      </c>
      <c r="I12" s="52">
        <f t="shared" si="1"/>
        <v>28.970226936434095</v>
      </c>
    </row>
    <row r="13" spans="1:9" s="24" customFormat="1" ht="15" x14ac:dyDescent="0.2">
      <c r="A13" s="50" t="s">
        <v>45</v>
      </c>
      <c r="B13" s="49">
        <f>B14</f>
        <v>89.933999999999997</v>
      </c>
      <c r="C13" s="51">
        <f>B13*100/B5</f>
        <v>5.735397883550556E-2</v>
      </c>
      <c r="D13" s="49">
        <f>D14</f>
        <v>972.3</v>
      </c>
      <c r="E13" s="51">
        <f>D13/D5*100</f>
        <v>0.10631341394088617</v>
      </c>
      <c r="F13" s="49">
        <f>F14</f>
        <v>70.134</v>
      </c>
      <c r="G13" s="51">
        <f>F13/F5*G5</f>
        <v>3.9260880202354929E-2</v>
      </c>
      <c r="H13" s="52">
        <f t="shared" si="0"/>
        <v>-22.016145173126958</v>
      </c>
      <c r="I13" s="52">
        <f t="shared" si="1"/>
        <v>7.2132058006788027</v>
      </c>
    </row>
    <row r="14" spans="1:9" s="24" customFormat="1" ht="30" x14ac:dyDescent="0.2">
      <c r="A14" s="50" t="s">
        <v>46</v>
      </c>
      <c r="B14" s="49">
        <v>89.933999999999997</v>
      </c>
      <c r="C14" s="51"/>
      <c r="D14" s="49">
        <v>972.3</v>
      </c>
      <c r="E14" s="51"/>
      <c r="F14" s="49">
        <v>70.134</v>
      </c>
      <c r="G14" s="51"/>
      <c r="H14" s="52">
        <f t="shared" si="0"/>
        <v>-22.016145173126958</v>
      </c>
      <c r="I14" s="52">
        <f t="shared" si="1"/>
        <v>7.2132058006788027</v>
      </c>
    </row>
    <row r="15" spans="1:9" s="24" customFormat="1" ht="45" x14ac:dyDescent="0.2">
      <c r="A15" s="50" t="s">
        <v>47</v>
      </c>
      <c r="B15" s="49">
        <v>0</v>
      </c>
      <c r="C15" s="51">
        <f>B15/B5*100</f>
        <v>0</v>
      </c>
      <c r="D15" s="49">
        <f>SUM(D16:D17)</f>
        <v>40</v>
      </c>
      <c r="E15" s="51">
        <f>D15/D5*100</f>
        <v>4.3736877071227477E-3</v>
      </c>
      <c r="F15" s="49">
        <f>SUM(F16:F17)</f>
        <v>0</v>
      </c>
      <c r="G15" s="51">
        <f>F15/F5*G5</f>
        <v>0</v>
      </c>
      <c r="H15" s="52" t="s">
        <v>107</v>
      </c>
      <c r="I15" s="52" t="s">
        <v>110</v>
      </c>
    </row>
    <row r="16" spans="1:9" s="24" customFormat="1" ht="63.75" customHeight="1" x14ac:dyDescent="0.2">
      <c r="A16" s="50" t="s">
        <v>92</v>
      </c>
      <c r="B16" s="49">
        <v>0</v>
      </c>
      <c r="C16" s="51"/>
      <c r="D16" s="49">
        <v>0</v>
      </c>
      <c r="E16" s="51"/>
      <c r="F16" s="51">
        <v>0</v>
      </c>
      <c r="G16" s="51"/>
      <c r="H16" s="52" t="s">
        <v>107</v>
      </c>
      <c r="I16" s="52" t="s">
        <v>110</v>
      </c>
    </row>
    <row r="17" spans="1:9" s="24" customFormat="1" ht="63.75" customHeight="1" x14ac:dyDescent="0.2">
      <c r="A17" s="50" t="s">
        <v>102</v>
      </c>
      <c r="B17" s="49">
        <v>0</v>
      </c>
      <c r="C17" s="51"/>
      <c r="D17" s="49">
        <v>40</v>
      </c>
      <c r="E17" s="51"/>
      <c r="F17" s="49">
        <v>0</v>
      </c>
      <c r="G17" s="51"/>
      <c r="H17" s="52" t="s">
        <v>107</v>
      </c>
      <c r="I17" s="52" t="s">
        <v>110</v>
      </c>
    </row>
    <row r="18" spans="1:9" s="24" customFormat="1" ht="15" x14ac:dyDescent="0.2">
      <c r="A18" s="50" t="s">
        <v>48</v>
      </c>
      <c r="B18" s="49">
        <f>SUM(B19:B22)</f>
        <v>496.17200000000003</v>
      </c>
      <c r="C18" s="51"/>
      <c r="D18" s="49">
        <f>SUM(D19:D22)</f>
        <v>7021.7</v>
      </c>
      <c r="E18" s="51">
        <f>D18/D5*100</f>
        <v>0.76776807432759486</v>
      </c>
      <c r="F18" s="49">
        <f>SUM(F19:F22)</f>
        <v>851.23800000000006</v>
      </c>
      <c r="G18" s="51">
        <f>F18/F5*G5</f>
        <v>0.47652141816654131</v>
      </c>
      <c r="H18" s="52">
        <f t="shared" si="0"/>
        <v>71.561071563893165</v>
      </c>
      <c r="I18" s="52">
        <f t="shared" si="1"/>
        <v>12.122961675947423</v>
      </c>
    </row>
    <row r="19" spans="1:9" s="24" customFormat="1" ht="15" x14ac:dyDescent="0.2">
      <c r="A19" s="50" t="s">
        <v>49</v>
      </c>
      <c r="B19" s="49">
        <v>0</v>
      </c>
      <c r="C19" s="51"/>
      <c r="D19" s="49">
        <v>1521.7</v>
      </c>
      <c r="E19" s="51"/>
      <c r="F19" s="49">
        <v>0</v>
      </c>
      <c r="G19" s="51"/>
      <c r="H19" s="52" t="s">
        <v>110</v>
      </c>
      <c r="I19" s="52">
        <f t="shared" si="1"/>
        <v>0</v>
      </c>
    </row>
    <row r="20" spans="1:9" s="24" customFormat="1" ht="15" x14ac:dyDescent="0.2">
      <c r="A20" s="50" t="s">
        <v>50</v>
      </c>
      <c r="B20" s="49">
        <v>496.17200000000003</v>
      </c>
      <c r="C20" s="51"/>
      <c r="D20" s="49">
        <v>5400</v>
      </c>
      <c r="E20" s="51"/>
      <c r="F20" s="49">
        <v>821.23800000000006</v>
      </c>
      <c r="G20" s="51"/>
      <c r="H20" s="52">
        <f t="shared" si="0"/>
        <v>65.514781164596144</v>
      </c>
      <c r="I20" s="52">
        <f t="shared" si="1"/>
        <v>15.208111111111112</v>
      </c>
    </row>
    <row r="21" spans="1:9" s="24" customFormat="1" ht="15" x14ac:dyDescent="0.2">
      <c r="A21" s="50" t="s">
        <v>51</v>
      </c>
      <c r="B21" s="49">
        <v>0</v>
      </c>
      <c r="C21" s="51"/>
      <c r="D21" s="49">
        <v>0</v>
      </c>
      <c r="E21" s="51"/>
      <c r="F21" s="49">
        <v>0</v>
      </c>
      <c r="G21" s="51"/>
      <c r="H21" s="52" t="s">
        <v>107</v>
      </c>
      <c r="I21" s="52" t="s">
        <v>107</v>
      </c>
    </row>
    <row r="22" spans="1:9" s="24" customFormat="1" ht="30" x14ac:dyDescent="0.2">
      <c r="A22" s="50" t="s">
        <v>52</v>
      </c>
      <c r="B22" s="49">
        <v>0</v>
      </c>
      <c r="C22" s="51"/>
      <c r="D22" s="49">
        <v>100</v>
      </c>
      <c r="E22" s="51"/>
      <c r="F22" s="49">
        <v>30</v>
      </c>
      <c r="G22" s="51"/>
      <c r="H22" s="52" t="s">
        <v>107</v>
      </c>
      <c r="I22" s="52">
        <f t="shared" si="1"/>
        <v>30</v>
      </c>
    </row>
    <row r="23" spans="1:9" s="24" customFormat="1" ht="30" x14ac:dyDescent="0.2">
      <c r="A23" s="50" t="s">
        <v>53</v>
      </c>
      <c r="B23" s="49">
        <f>SUM(B24:B27)</f>
        <v>1.1220000000000001</v>
      </c>
      <c r="C23" s="51">
        <f>B23/B5*100</f>
        <v>7.1553766376940026E-4</v>
      </c>
      <c r="D23" s="49">
        <f>SUM(D24:D27)</f>
        <v>11611.01</v>
      </c>
      <c r="E23" s="51">
        <f>D23/D5*100</f>
        <v>1.2695732926069823</v>
      </c>
      <c r="F23" s="49">
        <f>SUM(F24:F27)</f>
        <v>279.99799999999999</v>
      </c>
      <c r="G23" s="51">
        <f>F23/F5*G5</f>
        <v>0.1567423494296486</v>
      </c>
      <c r="H23" s="52" t="s">
        <v>110</v>
      </c>
      <c r="I23" s="52">
        <f t="shared" si="1"/>
        <v>2.4114870282602459</v>
      </c>
    </row>
    <row r="24" spans="1:9" s="24" customFormat="1" ht="15" x14ac:dyDescent="0.2">
      <c r="A24" s="50" t="s">
        <v>54</v>
      </c>
      <c r="B24" s="49">
        <v>0</v>
      </c>
      <c r="C24" s="51"/>
      <c r="D24" s="49">
        <v>0</v>
      </c>
      <c r="E24" s="51"/>
      <c r="F24" s="49">
        <v>0</v>
      </c>
      <c r="G24" s="51"/>
      <c r="H24" s="52" t="s">
        <v>107</v>
      </c>
      <c r="I24" s="52" t="e">
        <f t="shared" si="1"/>
        <v>#DIV/0!</v>
      </c>
    </row>
    <row r="25" spans="1:9" s="24" customFormat="1" ht="15" x14ac:dyDescent="0.2">
      <c r="A25" s="50" t="s">
        <v>55</v>
      </c>
      <c r="B25" s="49">
        <v>0</v>
      </c>
      <c r="C25" s="51"/>
      <c r="D25" s="49">
        <v>10101.01</v>
      </c>
      <c r="E25" s="51"/>
      <c r="F25" s="49">
        <v>0</v>
      </c>
      <c r="G25" s="51"/>
      <c r="H25" s="52" t="s">
        <v>110</v>
      </c>
      <c r="I25" s="52" t="s">
        <v>110</v>
      </c>
    </row>
    <row r="26" spans="1:9" s="24" customFormat="1" ht="15" x14ac:dyDescent="0.2">
      <c r="A26" s="50" t="s">
        <v>103</v>
      </c>
      <c r="B26" s="49">
        <v>0</v>
      </c>
      <c r="C26" s="51"/>
      <c r="D26" s="49">
        <v>1400</v>
      </c>
      <c r="E26" s="51"/>
      <c r="F26" s="49">
        <v>257.39999999999998</v>
      </c>
      <c r="G26" s="51"/>
      <c r="H26" s="52" t="s">
        <v>107</v>
      </c>
      <c r="I26" s="52">
        <f t="shared" si="1"/>
        <v>18.385714285714283</v>
      </c>
    </row>
    <row r="27" spans="1:9" s="24" customFormat="1" ht="30" x14ac:dyDescent="0.2">
      <c r="A27" s="50" t="s">
        <v>109</v>
      </c>
      <c r="B27" s="49">
        <v>1.1220000000000001</v>
      </c>
      <c r="C27" s="51"/>
      <c r="D27" s="49">
        <v>110</v>
      </c>
      <c r="E27" s="51"/>
      <c r="F27" s="49">
        <v>22.597999999999999</v>
      </c>
      <c r="G27" s="51"/>
      <c r="H27" s="52" t="s">
        <v>110</v>
      </c>
      <c r="I27" s="52">
        <f t="shared" si="1"/>
        <v>20.543636363636363</v>
      </c>
    </row>
    <row r="28" spans="1:9" s="24" customFormat="1" ht="15" x14ac:dyDescent="0.2">
      <c r="A28" s="50" t="s">
        <v>104</v>
      </c>
      <c r="B28" s="49">
        <f>SUM(B29)</f>
        <v>0</v>
      </c>
      <c r="C28" s="51"/>
      <c r="D28" s="49">
        <f>D29</f>
        <v>697.2</v>
      </c>
      <c r="E28" s="51"/>
      <c r="F28" s="49">
        <f>SUM(F29)</f>
        <v>0</v>
      </c>
      <c r="G28" s="51"/>
      <c r="H28" s="52" t="s">
        <v>107</v>
      </c>
      <c r="I28" s="52" t="s">
        <v>110</v>
      </c>
    </row>
    <row r="29" spans="1:9" s="24" customFormat="1" ht="30" x14ac:dyDescent="0.2">
      <c r="A29" s="50" t="s">
        <v>105</v>
      </c>
      <c r="B29" s="49">
        <v>0</v>
      </c>
      <c r="C29" s="51"/>
      <c r="D29" s="49">
        <v>697.2</v>
      </c>
      <c r="E29" s="51"/>
      <c r="F29" s="49">
        <v>0</v>
      </c>
      <c r="G29" s="51"/>
      <c r="H29" s="52" t="s">
        <v>107</v>
      </c>
      <c r="I29" s="52" t="s">
        <v>110</v>
      </c>
    </row>
    <row r="30" spans="1:9" s="24" customFormat="1" ht="15" x14ac:dyDescent="0.2">
      <c r="A30" s="50" t="s">
        <v>56</v>
      </c>
      <c r="B30" s="49">
        <f>SUM(B31:B35)</f>
        <v>123915.00600000001</v>
      </c>
      <c r="C30" s="51">
        <f>B30*100/B5</f>
        <v>79.024825222113392</v>
      </c>
      <c r="D30" s="49">
        <f>SUM(D31:D35)</f>
        <v>666547.72899999993</v>
      </c>
      <c r="E30" s="51">
        <f>D30/D5*100</f>
        <v>72.881790213447104</v>
      </c>
      <c r="F30" s="49">
        <f>SUM(F31:F35)</f>
        <v>129824.09599999999</v>
      </c>
      <c r="G30" s="51">
        <f>F30/F5*G5</f>
        <v>72.675282750663385</v>
      </c>
      <c r="H30" s="52">
        <f t="shared" si="0"/>
        <v>4.7686637726507257</v>
      </c>
      <c r="I30" s="52">
        <f t="shared" si="1"/>
        <v>19.477089239321376</v>
      </c>
    </row>
    <row r="31" spans="1:9" s="24" customFormat="1" ht="15" x14ac:dyDescent="0.2">
      <c r="A31" s="50" t="s">
        <v>57</v>
      </c>
      <c r="B31" s="49">
        <v>30005.5</v>
      </c>
      <c r="C31" s="51"/>
      <c r="D31" s="49">
        <v>133675.4</v>
      </c>
      <c r="E31" s="51"/>
      <c r="F31" s="49">
        <v>29935.599999999999</v>
      </c>
      <c r="G31" s="51"/>
      <c r="H31" s="52">
        <f t="shared" si="0"/>
        <v>-0.23295729116328801</v>
      </c>
      <c r="I31" s="52">
        <f t="shared" si="1"/>
        <v>22.394247557890232</v>
      </c>
    </row>
    <row r="32" spans="1:9" s="24" customFormat="1" ht="15" x14ac:dyDescent="0.2">
      <c r="A32" s="50" t="s">
        <v>58</v>
      </c>
      <c r="B32" s="49">
        <v>75492.198000000004</v>
      </c>
      <c r="C32" s="51"/>
      <c r="D32" s="49">
        <v>451935.72899999999</v>
      </c>
      <c r="E32" s="51"/>
      <c r="F32" s="52">
        <v>81330.789999999994</v>
      </c>
      <c r="G32" s="51"/>
      <c r="H32" s="52">
        <f t="shared" si="0"/>
        <v>7.7340336547095774</v>
      </c>
      <c r="I32" s="52">
        <f t="shared" si="1"/>
        <v>17.996096520175769</v>
      </c>
    </row>
    <row r="33" spans="1:9" s="24" customFormat="1" ht="15" x14ac:dyDescent="0.2">
      <c r="A33" s="50" t="s">
        <v>59</v>
      </c>
      <c r="B33" s="49">
        <v>10854.2</v>
      </c>
      <c r="C33" s="51"/>
      <c r="D33" s="49">
        <v>44949.599999999999</v>
      </c>
      <c r="E33" s="51"/>
      <c r="F33" s="52">
        <v>10780.375</v>
      </c>
      <c r="G33" s="51"/>
      <c r="H33" s="52">
        <f t="shared" si="0"/>
        <v>-0.68015146210683497</v>
      </c>
      <c r="I33" s="52">
        <f t="shared" si="1"/>
        <v>23.983250129033408</v>
      </c>
    </row>
    <row r="34" spans="1:9" s="24" customFormat="1" ht="15.75" customHeight="1" x14ac:dyDescent="0.2">
      <c r="A34" s="50" t="s">
        <v>60</v>
      </c>
      <c r="B34" s="49">
        <v>8.19</v>
      </c>
      <c r="C34" s="51"/>
      <c r="D34" s="49">
        <v>642</v>
      </c>
      <c r="E34" s="51"/>
      <c r="F34" s="52">
        <v>6.8390000000000004</v>
      </c>
      <c r="G34" s="51"/>
      <c r="H34" s="52" t="s">
        <v>107</v>
      </c>
      <c r="I34" s="52">
        <f t="shared" si="1"/>
        <v>1.0652647975077882</v>
      </c>
    </row>
    <row r="35" spans="1:9" s="24" customFormat="1" ht="15" x14ac:dyDescent="0.2">
      <c r="A35" s="50" t="s">
        <v>61</v>
      </c>
      <c r="B35" s="49">
        <v>7554.9179999999997</v>
      </c>
      <c r="C35" s="51"/>
      <c r="D35" s="49">
        <v>35345</v>
      </c>
      <c r="E35" s="51"/>
      <c r="F35" s="52">
        <v>7770.4920000000002</v>
      </c>
      <c r="G35" s="51"/>
      <c r="H35" s="52">
        <f t="shared" si="0"/>
        <v>2.8534260729236252</v>
      </c>
      <c r="I35" s="52">
        <f t="shared" si="1"/>
        <v>21.984699391710286</v>
      </c>
    </row>
    <row r="36" spans="1:9" s="24" customFormat="1" ht="15" x14ac:dyDescent="0.2">
      <c r="A36" s="50" t="s">
        <v>62</v>
      </c>
      <c r="B36" s="49">
        <f>SUM(B37:B38)</f>
        <v>9321.7890000000007</v>
      </c>
      <c r="C36" s="51">
        <f>B36*100/B5</f>
        <v>5.9448227479601554</v>
      </c>
      <c r="D36" s="49">
        <f>SUM(D37:D38)</f>
        <v>48448.9</v>
      </c>
      <c r="E36" s="51">
        <f>D36/D5*100</f>
        <v>5.2975089588404822</v>
      </c>
      <c r="F36" s="52">
        <f>SUM(F37:F38)</f>
        <v>12086.183000000001</v>
      </c>
      <c r="G36" s="51">
        <f>F36/F5*G5</f>
        <v>6.7658223239333095</v>
      </c>
      <c r="H36" s="52">
        <f t="shared" si="0"/>
        <v>29.655187432369473</v>
      </c>
      <c r="I36" s="52">
        <f t="shared" si="1"/>
        <v>24.946248521638264</v>
      </c>
    </row>
    <row r="37" spans="1:9" s="24" customFormat="1" ht="15" x14ac:dyDescent="0.2">
      <c r="A37" s="50" t="s">
        <v>63</v>
      </c>
      <c r="B37" s="49">
        <v>6769.3680000000004</v>
      </c>
      <c r="C37" s="51"/>
      <c r="D37" s="49">
        <v>36490.300000000003</v>
      </c>
      <c r="E37" s="51"/>
      <c r="F37" s="52">
        <v>9367.75</v>
      </c>
      <c r="G37" s="51"/>
      <c r="H37" s="52">
        <f t="shared" si="0"/>
        <v>38.384410479678451</v>
      </c>
      <c r="I37" s="52">
        <f t="shared" si="1"/>
        <v>25.67189088607109</v>
      </c>
    </row>
    <row r="38" spans="1:9" s="24" customFormat="1" ht="30" x14ac:dyDescent="0.2">
      <c r="A38" s="50" t="s">
        <v>93</v>
      </c>
      <c r="B38" s="49">
        <v>2552.4209999999998</v>
      </c>
      <c r="C38" s="51"/>
      <c r="D38" s="49">
        <v>11958.6</v>
      </c>
      <c r="E38" s="51"/>
      <c r="F38" s="52">
        <v>2718.433</v>
      </c>
      <c r="G38" s="51"/>
      <c r="H38" s="52">
        <f t="shared" si="0"/>
        <v>6.5040994412755708</v>
      </c>
      <c r="I38" s="52">
        <f t="shared" si="1"/>
        <v>22.732033850116235</v>
      </c>
    </row>
    <row r="39" spans="1:9" s="24" customFormat="1" ht="15" x14ac:dyDescent="0.2">
      <c r="A39" s="50" t="s">
        <v>64</v>
      </c>
      <c r="B39" s="49">
        <f>SUM(B40:B43)</f>
        <v>2207.5140000000001</v>
      </c>
      <c r="C39" s="51">
        <f>B39*100/B5</f>
        <v>1.4078069610501283</v>
      </c>
      <c r="D39" s="49">
        <f>D40+D41+D42+D43</f>
        <v>22058.6</v>
      </c>
      <c r="E39" s="51">
        <f>D39/D5*100</f>
        <v>2.4119356914084458</v>
      </c>
      <c r="F39" s="52">
        <f>SUM(F40:F43)</f>
        <v>3011.7289999999998</v>
      </c>
      <c r="G39" s="51">
        <f>F39/F5*G5</f>
        <v>1.6859601829491859</v>
      </c>
      <c r="H39" s="52">
        <f t="shared" si="0"/>
        <v>36.430799532868178</v>
      </c>
      <c r="I39" s="52">
        <f t="shared" si="1"/>
        <v>13.653309820206177</v>
      </c>
    </row>
    <row r="40" spans="1:9" s="24" customFormat="1" ht="15" x14ac:dyDescent="0.2">
      <c r="A40" s="50" t="s">
        <v>65</v>
      </c>
      <c r="B40" s="49">
        <v>812.64099999999996</v>
      </c>
      <c r="C40" s="51"/>
      <c r="D40" s="49">
        <v>3352.5</v>
      </c>
      <c r="E40" s="51"/>
      <c r="F40" s="52">
        <v>802.01700000000005</v>
      </c>
      <c r="G40" s="51"/>
      <c r="H40" s="52">
        <f t="shared" si="0"/>
        <v>-1.3073423565879523</v>
      </c>
      <c r="I40" s="52">
        <f t="shared" si="1"/>
        <v>23.92295302013423</v>
      </c>
    </row>
    <row r="41" spans="1:9" s="24" customFormat="1" ht="15" x14ac:dyDescent="0.2">
      <c r="A41" s="50" t="s">
        <v>66</v>
      </c>
      <c r="B41" s="49">
        <v>1060.0129999999999</v>
      </c>
      <c r="C41" s="51"/>
      <c r="D41" s="49">
        <v>8070.1</v>
      </c>
      <c r="E41" s="51"/>
      <c r="F41" s="52">
        <v>1210.5540000000001</v>
      </c>
      <c r="G41" s="51"/>
      <c r="H41" s="52">
        <f t="shared" si="0"/>
        <v>14.201806958971289</v>
      </c>
      <c r="I41" s="52">
        <f t="shared" si="1"/>
        <v>15.000483265387047</v>
      </c>
    </row>
    <row r="42" spans="1:9" s="24" customFormat="1" ht="15" x14ac:dyDescent="0.2">
      <c r="A42" s="50" t="s">
        <v>67</v>
      </c>
      <c r="B42" s="49">
        <v>0</v>
      </c>
      <c r="C42" s="51"/>
      <c r="D42" s="49">
        <v>9073</v>
      </c>
      <c r="E42" s="51"/>
      <c r="F42" s="52">
        <v>837.87099999999998</v>
      </c>
      <c r="G42" s="51"/>
      <c r="H42" s="52" t="e">
        <f t="shared" si="0"/>
        <v>#DIV/0!</v>
      </c>
      <c r="I42" s="52">
        <f t="shared" si="1"/>
        <v>9.2347735038024901</v>
      </c>
    </row>
    <row r="43" spans="1:9" s="24" customFormat="1" ht="30" x14ac:dyDescent="0.2">
      <c r="A43" s="50" t="s">
        <v>68</v>
      </c>
      <c r="B43" s="49">
        <v>334.86</v>
      </c>
      <c r="C43" s="51"/>
      <c r="D43" s="49">
        <v>1563</v>
      </c>
      <c r="E43" s="51"/>
      <c r="F43" s="52">
        <v>161.28700000000001</v>
      </c>
      <c r="G43" s="51"/>
      <c r="H43" s="52">
        <f t="shared" si="0"/>
        <v>-51.83449799916383</v>
      </c>
      <c r="I43" s="52">
        <f t="shared" si="1"/>
        <v>10.319065898912347</v>
      </c>
    </row>
    <row r="44" spans="1:9" s="24" customFormat="1" ht="15" x14ac:dyDescent="0.2">
      <c r="A44" s="50" t="s">
        <v>69</v>
      </c>
      <c r="B44" s="49">
        <f>SUM(B45:B48)</f>
        <v>30.466999999999999</v>
      </c>
      <c r="C44" s="51">
        <f>B44*100/B5</f>
        <v>1.9429844921624168E-2</v>
      </c>
      <c r="D44" s="49">
        <f>SUM(D45:D48)</f>
        <v>34076.199999999997</v>
      </c>
      <c r="E44" s="51">
        <f>D44/D5*100</f>
        <v>3.7259664261364041</v>
      </c>
      <c r="F44" s="52">
        <f>SUM(F45:F48)</f>
        <v>4458.7879999999996</v>
      </c>
      <c r="G44" s="51">
        <f>F44/F5*G5</f>
        <v>2.4960210670387792</v>
      </c>
      <c r="H44" s="52">
        <f t="shared" si="0"/>
        <v>14534.811435323465</v>
      </c>
      <c r="I44" s="52">
        <f t="shared" si="1"/>
        <v>13.084757103198127</v>
      </c>
    </row>
    <row r="45" spans="1:9" s="24" customFormat="1" ht="15" x14ac:dyDescent="0.2">
      <c r="A45" s="50" t="s">
        <v>101</v>
      </c>
      <c r="B45" s="49">
        <v>30.466999999999999</v>
      </c>
      <c r="C45" s="51"/>
      <c r="D45" s="49">
        <v>17507.8</v>
      </c>
      <c r="E45" s="51"/>
      <c r="F45" s="52">
        <v>4458.7879999999996</v>
      </c>
      <c r="G45" s="51"/>
      <c r="H45" s="52">
        <f t="shared" si="0"/>
        <v>14534.811435323465</v>
      </c>
      <c r="I45" s="52">
        <f t="shared" si="1"/>
        <v>25.467437370771883</v>
      </c>
    </row>
    <row r="46" spans="1:9" s="24" customFormat="1" ht="15" x14ac:dyDescent="0.2">
      <c r="A46" s="50" t="s">
        <v>70</v>
      </c>
      <c r="B46" s="49">
        <v>0</v>
      </c>
      <c r="C46" s="51"/>
      <c r="D46" s="49">
        <v>16568.400000000001</v>
      </c>
      <c r="E46" s="51"/>
      <c r="F46" s="52">
        <v>0</v>
      </c>
      <c r="G46" s="51"/>
      <c r="H46" s="52" t="s">
        <v>110</v>
      </c>
      <c r="I46" s="52" t="s">
        <v>110</v>
      </c>
    </row>
    <row r="47" spans="1:9" s="24" customFormat="1" ht="15" x14ac:dyDescent="0.2">
      <c r="A47" s="50" t="s">
        <v>106</v>
      </c>
      <c r="B47" s="49">
        <v>0</v>
      </c>
      <c r="C47" s="51"/>
      <c r="D47" s="49">
        <v>0</v>
      </c>
      <c r="E47" s="51"/>
      <c r="F47" s="52">
        <v>0</v>
      </c>
      <c r="G47" s="51"/>
      <c r="H47" s="52" t="s">
        <v>107</v>
      </c>
      <c r="I47" s="52" t="e">
        <f t="shared" si="1"/>
        <v>#DIV/0!</v>
      </c>
    </row>
    <row r="48" spans="1:9" s="24" customFormat="1" ht="30" x14ac:dyDescent="0.2">
      <c r="A48" s="50" t="s">
        <v>111</v>
      </c>
      <c r="B48" s="49">
        <v>0</v>
      </c>
      <c r="C48" s="51"/>
      <c r="D48" s="49">
        <v>0</v>
      </c>
      <c r="E48" s="51"/>
      <c r="F48" s="52">
        <v>0</v>
      </c>
      <c r="G48" s="51"/>
      <c r="H48" s="52"/>
      <c r="I48" s="52" t="e">
        <f t="shared" si="1"/>
        <v>#DIV/0!</v>
      </c>
    </row>
    <row r="49" spans="1:9" s="24" customFormat="1" ht="45" x14ac:dyDescent="0.2">
      <c r="A49" s="50" t="s">
        <v>71</v>
      </c>
      <c r="B49" s="49">
        <f>B50</f>
        <v>1615.6220000000001</v>
      </c>
      <c r="C49" s="51">
        <f>B49*100/B5</f>
        <v>1.0303372472499519</v>
      </c>
      <c r="D49" s="49">
        <f>D50</f>
        <v>11056.7</v>
      </c>
      <c r="E49" s="51">
        <f>D49/D5*100</f>
        <v>1.2089638217836021</v>
      </c>
      <c r="F49" s="52">
        <f>F50</f>
        <v>1192.807</v>
      </c>
      <c r="G49" s="51">
        <f>F49/F5*G5</f>
        <v>0.66773109663687202</v>
      </c>
      <c r="H49" s="52">
        <f t="shared" si="0"/>
        <v>-26.170416099805522</v>
      </c>
      <c r="I49" s="52">
        <f t="shared" si="1"/>
        <v>10.788092287934012</v>
      </c>
    </row>
    <row r="50" spans="1:9" s="24" customFormat="1" ht="30" x14ac:dyDescent="0.2">
      <c r="A50" s="50" t="s">
        <v>94</v>
      </c>
      <c r="B50" s="49">
        <v>1615.6220000000001</v>
      </c>
      <c r="C50" s="51"/>
      <c r="D50" s="49">
        <v>11056.7</v>
      </c>
      <c r="E50" s="51"/>
      <c r="F50" s="52">
        <v>1192.807</v>
      </c>
      <c r="G50" s="51"/>
      <c r="H50" s="52">
        <f t="shared" si="0"/>
        <v>-26.170416099805522</v>
      </c>
      <c r="I50" s="52">
        <f t="shared" si="1"/>
        <v>10.788092287934012</v>
      </c>
    </row>
    <row r="51" spans="1:9" s="24" customFormat="1" ht="60" customHeight="1" x14ac:dyDescent="0.2">
      <c r="A51" s="50" t="s">
        <v>95</v>
      </c>
      <c r="B51" s="49">
        <f>B52+B53</f>
        <v>5325.85</v>
      </c>
      <c r="C51" s="51">
        <f>B51*100/B5</f>
        <v>3.3964761734280393</v>
      </c>
      <c r="D51" s="49">
        <f>D52+D53</f>
        <v>20351</v>
      </c>
      <c r="E51" s="51">
        <f>D51/D5*100</f>
        <v>2.225222963191376</v>
      </c>
      <c r="F51" s="52">
        <f>F52+F53</f>
        <v>5881.0499999999993</v>
      </c>
      <c r="G51" s="51">
        <f>F51/F5*G5</f>
        <v>3.2922006375518209</v>
      </c>
      <c r="H51" s="52">
        <f t="shared" si="0"/>
        <v>10.424627054836293</v>
      </c>
      <c r="I51" s="52">
        <f t="shared" si="1"/>
        <v>28.898088546017391</v>
      </c>
    </row>
    <row r="52" spans="1:9" s="24" customFormat="1" ht="51" customHeight="1" x14ac:dyDescent="0.2">
      <c r="A52" s="50" t="s">
        <v>72</v>
      </c>
      <c r="B52" s="49">
        <v>2841.95</v>
      </c>
      <c r="C52" s="51"/>
      <c r="D52" s="49">
        <v>10094</v>
      </c>
      <c r="E52" s="51"/>
      <c r="F52" s="52">
        <v>2523.4499999999998</v>
      </c>
      <c r="G52" s="51"/>
      <c r="H52" s="52">
        <f t="shared" si="0"/>
        <v>-11.207093720860669</v>
      </c>
      <c r="I52" s="52">
        <f t="shared" si="1"/>
        <v>24.999504656231423</v>
      </c>
    </row>
    <row r="53" spans="1:9" s="24" customFormat="1" ht="30" x14ac:dyDescent="0.2">
      <c r="A53" s="50" t="s">
        <v>73</v>
      </c>
      <c r="B53" s="49">
        <v>2483.9</v>
      </c>
      <c r="C53" s="51"/>
      <c r="D53" s="49">
        <v>10257</v>
      </c>
      <c r="E53" s="51"/>
      <c r="F53" s="52">
        <v>3357.6</v>
      </c>
      <c r="G53" s="51"/>
      <c r="H53" s="52">
        <f t="shared" si="0"/>
        <v>35.174523934135834</v>
      </c>
      <c r="I53" s="52">
        <f t="shared" si="1"/>
        <v>32.734717753729157</v>
      </c>
    </row>
    <row r="54" spans="1:9" s="24" customFormat="1" ht="30" x14ac:dyDescent="0.2">
      <c r="A54" s="50" t="s">
        <v>96</v>
      </c>
      <c r="B54" s="49">
        <v>21253.439999999999</v>
      </c>
      <c r="C54" s="51"/>
      <c r="D54" s="49">
        <v>1144.4000000000001</v>
      </c>
      <c r="E54" s="51"/>
      <c r="F54" s="49">
        <v>66881.148000000001</v>
      </c>
      <c r="G54" s="51"/>
      <c r="H54" s="52">
        <f t="shared" si="0"/>
        <v>214.68387235195809</v>
      </c>
      <c r="I54" s="52">
        <f t="shared" si="1"/>
        <v>5844.2107654666197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workbookViewId="0">
      <selection activeCell="M19" sqref="M19"/>
    </sheetView>
  </sheetViews>
  <sheetFormatPr defaultRowHeight="12.75" x14ac:dyDescent="0.2"/>
  <cols>
    <col min="1" max="1" width="37.7109375" style="1" customWidth="1"/>
    <col min="2" max="2" width="17.5703125" style="1" customWidth="1"/>
    <col min="3" max="3" width="12.42578125" style="1" customWidth="1"/>
    <col min="4" max="4" width="17.5703125" style="1" customWidth="1"/>
    <col min="5" max="5" width="13.7109375" style="1" customWidth="1"/>
    <col min="6" max="6" width="17.5703125" style="1" customWidth="1"/>
    <col min="7" max="7" width="12.42578125" style="1" customWidth="1"/>
    <col min="8" max="8" width="13" style="1" customWidth="1"/>
    <col min="9" max="9" width="11.28515625" style="1" customWidth="1"/>
    <col min="10" max="16384" width="9.140625" style="1"/>
  </cols>
  <sheetData>
    <row r="1" spans="1:9" ht="14.25" x14ac:dyDescent="0.2">
      <c r="A1" s="69" t="s">
        <v>99</v>
      </c>
      <c r="B1" s="70"/>
      <c r="C1" s="70"/>
      <c r="D1" s="70"/>
      <c r="E1" s="70"/>
      <c r="F1" s="70"/>
      <c r="G1" s="70"/>
      <c r="H1" s="70"/>
      <c r="I1" s="70"/>
    </row>
    <row r="2" spans="1:9" ht="15" x14ac:dyDescent="0.25">
      <c r="A2" s="23"/>
      <c r="B2" s="23"/>
      <c r="C2" s="23"/>
      <c r="D2" s="23"/>
      <c r="E2" s="23"/>
      <c r="F2" s="23"/>
      <c r="G2" s="23"/>
      <c r="H2" s="23"/>
      <c r="I2" s="2" t="s">
        <v>80</v>
      </c>
    </row>
    <row r="3" spans="1:9" ht="101.25" customHeight="1" x14ac:dyDescent="0.2">
      <c r="A3" s="3" t="s">
        <v>0</v>
      </c>
      <c r="B3" s="22" t="s">
        <v>113</v>
      </c>
      <c r="C3" s="3" t="s">
        <v>1</v>
      </c>
      <c r="D3" s="3" t="s">
        <v>114</v>
      </c>
      <c r="E3" s="3" t="s">
        <v>2</v>
      </c>
      <c r="F3" s="3" t="s">
        <v>115</v>
      </c>
      <c r="G3" s="3" t="s">
        <v>2</v>
      </c>
      <c r="H3" s="3" t="s">
        <v>3</v>
      </c>
      <c r="I3" s="3" t="s">
        <v>4</v>
      </c>
    </row>
    <row r="4" spans="1:9" ht="15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</row>
    <row r="5" spans="1:9" ht="30" x14ac:dyDescent="0.25">
      <c r="A5" s="5" t="s">
        <v>79</v>
      </c>
      <c r="B5" s="6">
        <v>-21253.439999999999</v>
      </c>
      <c r="C5" s="6"/>
      <c r="D5" s="6">
        <v>-1144.4000000000001</v>
      </c>
      <c r="E5" s="6"/>
      <c r="F5" s="6">
        <v>-66881.148000000001</v>
      </c>
      <c r="G5" s="6"/>
      <c r="H5" s="6"/>
      <c r="I5" s="6"/>
    </row>
    <row r="6" spans="1:9" ht="60" x14ac:dyDescent="0.25">
      <c r="A6" s="7" t="s">
        <v>74</v>
      </c>
      <c r="B6" s="8">
        <v>0</v>
      </c>
      <c r="C6" s="8"/>
      <c r="D6" s="8">
        <v>0</v>
      </c>
      <c r="E6" s="8"/>
      <c r="F6" s="8">
        <v>0</v>
      </c>
      <c r="G6" s="8"/>
      <c r="H6" s="8"/>
      <c r="I6" s="8"/>
    </row>
    <row r="7" spans="1:9" ht="30" x14ac:dyDescent="0.25">
      <c r="A7" s="9" t="s">
        <v>75</v>
      </c>
      <c r="B7" s="10">
        <v>0</v>
      </c>
      <c r="C7" s="10"/>
      <c r="D7" s="10">
        <v>0</v>
      </c>
      <c r="E7" s="10"/>
      <c r="F7" s="10">
        <v>0</v>
      </c>
      <c r="G7" s="10"/>
      <c r="H7" s="10"/>
      <c r="I7" s="10"/>
    </row>
    <row r="8" spans="1:9" ht="45" x14ac:dyDescent="0.25">
      <c r="A8" s="11" t="s">
        <v>76</v>
      </c>
      <c r="B8" s="12">
        <v>0</v>
      </c>
      <c r="C8" s="12"/>
      <c r="D8" s="12">
        <v>-16321.32</v>
      </c>
      <c r="E8" s="12"/>
      <c r="F8" s="12">
        <v>-4080.33</v>
      </c>
      <c r="G8" s="12"/>
      <c r="H8" s="12"/>
      <c r="I8" s="12"/>
    </row>
    <row r="9" spans="1:9" ht="30" x14ac:dyDescent="0.25">
      <c r="A9" s="11" t="s">
        <v>77</v>
      </c>
      <c r="B9" s="12">
        <v>0</v>
      </c>
      <c r="C9" s="12"/>
      <c r="D9" s="12">
        <v>0</v>
      </c>
      <c r="E9" s="12"/>
      <c r="F9" s="12">
        <v>0</v>
      </c>
      <c r="G9" s="12"/>
      <c r="H9" s="12"/>
      <c r="I9" s="12"/>
    </row>
    <row r="10" spans="1:9" ht="30" x14ac:dyDescent="0.25">
      <c r="A10" s="11" t="s">
        <v>78</v>
      </c>
      <c r="B10" s="12">
        <v>-21253.439999999999</v>
      </c>
      <c r="C10" s="12"/>
      <c r="D10" s="12">
        <v>15176.92</v>
      </c>
      <c r="E10" s="12"/>
      <c r="F10" s="12">
        <v>-62800.817999999999</v>
      </c>
      <c r="G10" s="12"/>
      <c r="H10" s="12"/>
      <c r="I10" s="12"/>
    </row>
  </sheetData>
  <mergeCells count="1">
    <mergeCell ref="A1:I1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cp:lastPrinted>2024-05-23T11:42:11Z</cp:lastPrinted>
  <dcterms:created xsi:type="dcterms:W3CDTF">2021-07-16T11:47:31Z</dcterms:created>
  <dcterms:modified xsi:type="dcterms:W3CDTF">2025-04-14T09:53:01Z</dcterms:modified>
</cp:coreProperties>
</file>