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H6" i="3" l="1"/>
  <c r="C5" i="3"/>
  <c r="C24" i="3"/>
  <c r="C63" i="3"/>
  <c r="C11" i="3"/>
  <c r="H11" i="3"/>
  <c r="I94" i="3"/>
  <c r="I99" i="3"/>
  <c r="I95" i="3"/>
  <c r="I93" i="3"/>
  <c r="I92" i="3"/>
  <c r="B37" i="3"/>
  <c r="F120" i="3"/>
  <c r="D120" i="3"/>
  <c r="I121" i="3"/>
  <c r="H121" i="3"/>
  <c r="B120" i="3"/>
  <c r="D71" i="3"/>
  <c r="F42" i="3"/>
  <c r="F53" i="3"/>
  <c r="F47" i="3"/>
  <c r="F43" i="3"/>
  <c r="F84" i="3"/>
  <c r="D84" i="3"/>
  <c r="I91" i="3" l="1"/>
  <c r="H91" i="3"/>
  <c r="D61" i="3" l="1"/>
  <c r="I67" i="3"/>
  <c r="H67" i="3"/>
  <c r="I63" i="3"/>
  <c r="H63" i="3"/>
  <c r="I11" i="3"/>
  <c r="B6" i="3" l="1"/>
  <c r="H75" i="3" l="1"/>
  <c r="I15" i="3"/>
  <c r="I14" i="3"/>
  <c r="I82" i="3"/>
  <c r="F72" i="3"/>
  <c r="F71" i="3" s="1"/>
  <c r="D72" i="3"/>
  <c r="I75" i="3"/>
  <c r="F80" i="3" l="1"/>
  <c r="F66" i="3"/>
  <c r="D66" i="3"/>
  <c r="D25" i="3"/>
  <c r="F25" i="3"/>
  <c r="F9" i="3"/>
  <c r="D9" i="3"/>
  <c r="H15" i="3"/>
  <c r="H14" i="3"/>
  <c r="H122" i="3" l="1"/>
  <c r="H118" i="3"/>
  <c r="I117" i="3"/>
  <c r="H113" i="3"/>
  <c r="H114" i="3"/>
  <c r="H115" i="3"/>
  <c r="I104" i="3"/>
  <c r="H104" i="3"/>
  <c r="I98" i="3"/>
  <c r="H98" i="3"/>
  <c r="I85" i="3"/>
  <c r="H74" i="3"/>
  <c r="I73" i="3"/>
  <c r="I74" i="3"/>
  <c r="I38" i="3"/>
  <c r="I39" i="3"/>
  <c r="H38" i="3"/>
  <c r="H39" i="3"/>
  <c r="H21" i="3"/>
  <c r="H17" i="3"/>
  <c r="H18" i="3"/>
  <c r="H13" i="3"/>
  <c r="H7" i="3"/>
  <c r="H8" i="3"/>
  <c r="H10" i="3"/>
  <c r="I103" i="3"/>
  <c r="B109" i="3"/>
  <c r="B84" i="3"/>
  <c r="B83" i="3" l="1"/>
  <c r="F109" i="3"/>
  <c r="I118" i="3"/>
  <c r="F83" i="3" l="1"/>
  <c r="D109" i="3"/>
  <c r="D83" i="3" l="1"/>
  <c r="B56" i="3"/>
  <c r="B53" i="3"/>
  <c r="F30" i="3"/>
  <c r="D30" i="3"/>
  <c r="B30" i="3"/>
  <c r="H31" i="3"/>
  <c r="B9" i="3"/>
  <c r="F61" i="3"/>
  <c r="F56" i="3"/>
  <c r="F37" i="3"/>
  <c r="F6" i="3"/>
  <c r="B72" i="3"/>
  <c r="D56" i="3"/>
  <c r="D53" i="3"/>
  <c r="D37" i="3"/>
  <c r="D6" i="3"/>
  <c r="H72" i="3" l="1"/>
  <c r="I72" i="3"/>
  <c r="I81" i="3"/>
  <c r="I86" i="3"/>
  <c r="H81" i="3"/>
  <c r="H82" i="3"/>
  <c r="H86" i="3"/>
  <c r="I115" i="3" l="1"/>
  <c r="I114" i="3"/>
  <c r="H84" i="3" l="1"/>
  <c r="I84" i="3" l="1"/>
  <c r="I7" i="3" l="1"/>
  <c r="I10" i="3"/>
  <c r="I13" i="3"/>
  <c r="I17" i="3"/>
  <c r="I21" i="3"/>
  <c r="I23" i="3"/>
  <c r="I26" i="3"/>
  <c r="I27" i="3"/>
  <c r="I28" i="3"/>
  <c r="I31" i="3"/>
  <c r="I35" i="3"/>
  <c r="I37" i="3"/>
  <c r="I41" i="3"/>
  <c r="I44" i="3"/>
  <c r="I45" i="3"/>
  <c r="I46" i="3"/>
  <c r="I62" i="3"/>
  <c r="I65" i="3"/>
  <c r="I68" i="3"/>
  <c r="I70" i="3"/>
  <c r="I78" i="3"/>
  <c r="I79" i="3"/>
  <c r="I87" i="3"/>
  <c r="I88" i="3"/>
  <c r="I89" i="3"/>
  <c r="I90" i="3"/>
  <c r="I96" i="3"/>
  <c r="I97" i="3"/>
  <c r="I100" i="3"/>
  <c r="I101" i="3"/>
  <c r="I102" i="3"/>
  <c r="I110" i="3"/>
  <c r="I111" i="3"/>
  <c r="I112" i="3"/>
  <c r="I116" i="3"/>
  <c r="I122" i="3"/>
  <c r="H23" i="3"/>
  <c r="H26" i="3"/>
  <c r="H27" i="3"/>
  <c r="H28" i="3"/>
  <c r="H35" i="3"/>
  <c r="H37" i="3"/>
  <c r="H44" i="3"/>
  <c r="H45" i="3"/>
  <c r="H62" i="3"/>
  <c r="H65" i="3"/>
  <c r="H68" i="3"/>
  <c r="H78" i="3"/>
  <c r="H79" i="3"/>
  <c r="H88" i="3"/>
  <c r="H89" i="3"/>
  <c r="H90" i="3"/>
  <c r="H96" i="3"/>
  <c r="H100" i="3"/>
  <c r="H110" i="3"/>
  <c r="H111" i="3"/>
  <c r="H112" i="3"/>
  <c r="H116" i="3"/>
  <c r="B119" i="3"/>
  <c r="I83" i="3" l="1"/>
  <c r="H109" i="3"/>
  <c r="I109" i="3"/>
  <c r="H83" i="3"/>
  <c r="D119" i="3"/>
  <c r="H120" i="3"/>
  <c r="D47" i="3"/>
  <c r="I25" i="3" l="1"/>
  <c r="I120" i="3"/>
  <c r="I47" i="3"/>
  <c r="I66" i="3"/>
  <c r="F119" i="3"/>
  <c r="H119" i="3" s="1"/>
  <c r="H9" i="3"/>
  <c r="I119" i="3" l="1"/>
  <c r="B66" i="3"/>
  <c r="H66" i="3" s="1"/>
  <c r="F40" i="3"/>
  <c r="D40" i="3"/>
  <c r="B40" i="3"/>
  <c r="F69" i="3"/>
  <c r="B69" i="3"/>
  <c r="D69" i="3"/>
  <c r="I69" i="3" l="1"/>
  <c r="I40" i="3"/>
  <c r="B80" i="3" l="1"/>
  <c r="B77" i="3"/>
  <c r="B64" i="3"/>
  <c r="B61" i="3"/>
  <c r="B59" i="3"/>
  <c r="B51" i="3"/>
  <c r="B47" i="3"/>
  <c r="B43" i="3"/>
  <c r="B34" i="3"/>
  <c r="B25" i="3"/>
  <c r="B20" i="3"/>
  <c r="B16" i="3"/>
  <c r="F51" i="3"/>
  <c r="F34" i="3"/>
  <c r="F24" i="3" s="1"/>
  <c r="F77" i="3"/>
  <c r="F64" i="3"/>
  <c r="F59" i="3"/>
  <c r="F20" i="3"/>
  <c r="F16" i="3"/>
  <c r="H20" i="3" l="1"/>
  <c r="H16" i="3"/>
  <c r="F5" i="3"/>
  <c r="H43" i="3"/>
  <c r="B42" i="3"/>
  <c r="H25" i="3"/>
  <c r="B24" i="3"/>
  <c r="F76" i="3"/>
  <c r="H61" i="3"/>
  <c r="H80" i="3"/>
  <c r="H30" i="3"/>
  <c r="H34" i="3"/>
  <c r="H64" i="3"/>
  <c r="H77" i="3"/>
  <c r="B71" i="3"/>
  <c r="B76" i="3"/>
  <c r="B58" i="3"/>
  <c r="F58" i="3"/>
  <c r="D80" i="3"/>
  <c r="D77" i="3"/>
  <c r="D64" i="3"/>
  <c r="D58" i="3" s="1"/>
  <c r="I61" i="3"/>
  <c r="D59" i="3"/>
  <c r="D51" i="3"/>
  <c r="D43" i="3"/>
  <c r="D34" i="3"/>
  <c r="D20" i="3"/>
  <c r="D16" i="3"/>
  <c r="D5" i="3" l="1"/>
  <c r="F123" i="3"/>
  <c r="G121" i="3" s="1"/>
  <c r="I34" i="3"/>
  <c r="D24" i="3"/>
  <c r="D42" i="3"/>
  <c r="I42" i="3" s="1"/>
  <c r="H42" i="3"/>
  <c r="I43" i="3"/>
  <c r="H76" i="3"/>
  <c r="I77" i="3"/>
  <c r="I64" i="3"/>
  <c r="I20" i="3"/>
  <c r="H58" i="3"/>
  <c r="I30" i="3"/>
  <c r="I16" i="3"/>
  <c r="I80" i="3"/>
  <c r="H24" i="3"/>
  <c r="D76" i="3"/>
  <c r="B5" i="3"/>
  <c r="B123" i="3" s="1"/>
  <c r="C93" i="3" l="1"/>
  <c r="C121" i="3"/>
  <c r="G91" i="3"/>
  <c r="G93" i="3"/>
  <c r="C91" i="3"/>
  <c r="G63" i="3"/>
  <c r="G67" i="3"/>
  <c r="C67" i="3"/>
  <c r="G75" i="3"/>
  <c r="G11" i="3"/>
  <c r="C75" i="3"/>
  <c r="C15" i="3"/>
  <c r="C14" i="3"/>
  <c r="C103" i="3"/>
  <c r="C39" i="3"/>
  <c r="C117" i="3"/>
  <c r="C38" i="3"/>
  <c r="G15" i="3"/>
  <c r="G14" i="3"/>
  <c r="G118" i="3"/>
  <c r="G103" i="3"/>
  <c r="G117" i="3"/>
  <c r="C118" i="3"/>
  <c r="C98" i="3"/>
  <c r="C85" i="3"/>
  <c r="G98" i="3"/>
  <c r="G33" i="3"/>
  <c r="G85" i="3"/>
  <c r="G56" i="3"/>
  <c r="G53" i="3"/>
  <c r="G55" i="3"/>
  <c r="G57" i="3"/>
  <c r="G54" i="3"/>
  <c r="I6" i="3"/>
  <c r="I58" i="3"/>
  <c r="I71" i="3"/>
  <c r="I76" i="3"/>
  <c r="I24" i="3"/>
  <c r="H5" i="3" l="1"/>
  <c r="C54" i="3" l="1"/>
  <c r="C55" i="3"/>
  <c r="C56" i="3"/>
  <c r="C53" i="3"/>
  <c r="C57" i="3"/>
  <c r="C72" i="3"/>
  <c r="C33" i="3"/>
  <c r="G38" i="3"/>
  <c r="G39" i="3"/>
  <c r="G72" i="3"/>
  <c r="G115" i="3"/>
  <c r="G82" i="3"/>
  <c r="G84" i="3"/>
  <c r="G83" i="3"/>
  <c r="G86" i="3"/>
  <c r="C7" i="3"/>
  <c r="C9" i="3"/>
  <c r="C12" i="3"/>
  <c r="C16" i="3"/>
  <c r="C18" i="3"/>
  <c r="C20" i="3"/>
  <c r="C22" i="3"/>
  <c r="C26" i="3"/>
  <c r="C28" i="3"/>
  <c r="C30" i="3"/>
  <c r="C32" i="3"/>
  <c r="C35" i="3"/>
  <c r="C37" i="3"/>
  <c r="C41" i="3"/>
  <c r="C43" i="3"/>
  <c r="C45" i="3"/>
  <c r="C47" i="3"/>
  <c r="C49" i="3"/>
  <c r="C51" i="3"/>
  <c r="C58" i="3"/>
  <c r="C60" i="3"/>
  <c r="C62" i="3"/>
  <c r="C65" i="3"/>
  <c r="C68" i="3"/>
  <c r="C70" i="3"/>
  <c r="C74" i="3"/>
  <c r="C77" i="3"/>
  <c r="C79" i="3"/>
  <c r="C81" i="3"/>
  <c r="C83" i="3"/>
  <c r="C86" i="3"/>
  <c r="C88" i="3"/>
  <c r="C90" i="3"/>
  <c r="C94" i="3"/>
  <c r="C96" i="3"/>
  <c r="C99" i="3"/>
  <c r="C101" i="3"/>
  <c r="C104" i="3"/>
  <c r="C110" i="3"/>
  <c r="C6" i="3"/>
  <c r="C8" i="3"/>
  <c r="C10" i="3"/>
  <c r="C13" i="3"/>
  <c r="C17" i="3"/>
  <c r="C19" i="3"/>
  <c r="C21" i="3"/>
  <c r="C23" i="3"/>
  <c r="C25" i="3"/>
  <c r="C27" i="3"/>
  <c r="C29" i="3"/>
  <c r="C31" i="3"/>
  <c r="C34" i="3"/>
  <c r="C36" i="3"/>
  <c r="C40" i="3"/>
  <c r="C42" i="3"/>
  <c r="C44" i="3"/>
  <c r="C46" i="3"/>
  <c r="C48" i="3"/>
  <c r="C50" i="3"/>
  <c r="C52" i="3"/>
  <c r="C59" i="3"/>
  <c r="C61" i="3"/>
  <c r="C64" i="3"/>
  <c r="C66" i="3"/>
  <c r="C69" i="3"/>
  <c r="C71" i="3"/>
  <c r="C73" i="3"/>
  <c r="C76" i="3"/>
  <c r="C78" i="3"/>
  <c r="C80" i="3"/>
  <c r="C82" i="3"/>
  <c r="C84" i="3"/>
  <c r="C87" i="3"/>
  <c r="C89" i="3"/>
  <c r="C92" i="3"/>
  <c r="C95" i="3"/>
  <c r="C97" i="3"/>
  <c r="C100" i="3"/>
  <c r="C102" i="3"/>
  <c r="C105" i="3"/>
  <c r="C107" i="3"/>
  <c r="C109" i="3"/>
  <c r="C111" i="3"/>
  <c r="C113" i="3"/>
  <c r="C115" i="3"/>
  <c r="C119" i="3"/>
  <c r="C122" i="3"/>
  <c r="C106" i="3"/>
  <c r="C108" i="3"/>
  <c r="C112" i="3"/>
  <c r="C114" i="3"/>
  <c r="C116" i="3"/>
  <c r="C120" i="3"/>
  <c r="G32" i="3"/>
  <c r="G114" i="3"/>
  <c r="G19" i="3"/>
  <c r="G21" i="3"/>
  <c r="G23" i="3"/>
  <c r="G27" i="3"/>
  <c r="G29" i="3"/>
  <c r="G31" i="3"/>
  <c r="G35" i="3"/>
  <c r="G37" i="3"/>
  <c r="G41" i="3"/>
  <c r="G45" i="3"/>
  <c r="G49" i="3"/>
  <c r="G60" i="3"/>
  <c r="G62" i="3"/>
  <c r="G65" i="3"/>
  <c r="G73" i="3"/>
  <c r="G78" i="3"/>
  <c r="G87" i="3"/>
  <c r="G89" i="3"/>
  <c r="G92" i="3"/>
  <c r="G95" i="3"/>
  <c r="G97" i="3"/>
  <c r="G100" i="3"/>
  <c r="G102" i="3"/>
  <c r="G105" i="3"/>
  <c r="G107" i="3"/>
  <c r="G111" i="3"/>
  <c r="G113" i="3"/>
  <c r="G122" i="3"/>
  <c r="G10" i="3"/>
  <c r="G13" i="3"/>
  <c r="G17" i="3"/>
  <c r="G8" i="3"/>
  <c r="G22" i="3"/>
  <c r="G26" i="3"/>
  <c r="G28" i="3"/>
  <c r="G36" i="3"/>
  <c r="G44" i="3"/>
  <c r="G48" i="3"/>
  <c r="G52" i="3"/>
  <c r="G70" i="3"/>
  <c r="G74" i="3"/>
  <c r="G79" i="3"/>
  <c r="G88" i="3"/>
  <c r="G94" i="3"/>
  <c r="G99" i="3"/>
  <c r="G104" i="3"/>
  <c r="G108" i="3"/>
  <c r="G112" i="3"/>
  <c r="G12" i="3"/>
  <c r="G18" i="3"/>
  <c r="G46" i="3"/>
  <c r="G50" i="3"/>
  <c r="G68" i="3"/>
  <c r="G81" i="3"/>
  <c r="G90" i="3"/>
  <c r="G96" i="3"/>
  <c r="G101" i="3"/>
  <c r="G106" i="3"/>
  <c r="G110" i="3"/>
  <c r="G116" i="3"/>
  <c r="G7" i="3"/>
  <c r="G109" i="3"/>
  <c r="G25" i="3"/>
  <c r="G43" i="3"/>
  <c r="G47" i="3"/>
  <c r="G120" i="3"/>
  <c r="G66" i="3"/>
  <c r="G9" i="3"/>
  <c r="G119" i="3"/>
  <c r="G69" i="3"/>
  <c r="G40" i="3"/>
  <c r="G20" i="3"/>
  <c r="G59" i="3"/>
  <c r="G64" i="3"/>
  <c r="G61" i="3"/>
  <c r="G77" i="3"/>
  <c r="G34" i="3"/>
  <c r="G80" i="3"/>
  <c r="G51" i="3"/>
  <c r="G16" i="3"/>
  <c r="G30" i="3"/>
  <c r="G76" i="3"/>
  <c r="G71" i="3"/>
  <c r="G58" i="3"/>
  <c r="G42" i="3"/>
  <c r="G24" i="3"/>
  <c r="G6" i="3"/>
  <c r="G5" i="3"/>
  <c r="I9" i="3"/>
  <c r="D123" i="3"/>
  <c r="E93" i="3" l="1"/>
  <c r="E121" i="3"/>
  <c r="E87" i="3"/>
  <c r="E91" i="3"/>
  <c r="E63" i="3"/>
  <c r="E67" i="3"/>
  <c r="E75" i="3"/>
  <c r="E11" i="3"/>
  <c r="E62" i="3"/>
  <c r="E64" i="3"/>
  <c r="E85" i="3"/>
  <c r="E107" i="3"/>
  <c r="E25" i="3"/>
  <c r="E94" i="3"/>
  <c r="E108" i="3"/>
  <c r="E39" i="3"/>
  <c r="E110" i="3"/>
  <c r="E55" i="3"/>
  <c r="E102" i="3"/>
  <c r="E44" i="3"/>
  <c r="E52" i="3"/>
  <c r="E50" i="3"/>
  <c r="E37" i="3"/>
  <c r="E83" i="3"/>
  <c r="E106" i="3"/>
  <c r="E7" i="3"/>
  <c r="E17" i="3"/>
  <c r="E79" i="3"/>
  <c r="E43" i="3"/>
  <c r="E69" i="3"/>
  <c r="E100" i="3"/>
  <c r="E86" i="3"/>
  <c r="E73" i="3"/>
  <c r="E84" i="3"/>
  <c r="E9" i="3"/>
  <c r="E14" i="3"/>
  <c r="E101" i="3"/>
  <c r="E120" i="3"/>
  <c r="E21" i="3"/>
  <c r="E30" i="3"/>
  <c r="E40" i="3"/>
  <c r="E71" i="3"/>
  <c r="E77" i="3"/>
  <c r="E109" i="3"/>
  <c r="E34" i="3"/>
  <c r="E32" i="3"/>
  <c r="E10" i="3"/>
  <c r="E104" i="3"/>
  <c r="E31" i="3"/>
  <c r="E57" i="3"/>
  <c r="E18" i="3"/>
  <c r="E47" i="3"/>
  <c r="E113" i="3"/>
  <c r="I123" i="3"/>
  <c r="E116" i="3"/>
  <c r="E61" i="3"/>
  <c r="E65" i="3"/>
  <c r="E81" i="3"/>
  <c r="E46" i="3"/>
  <c r="E97" i="3"/>
  <c r="E60" i="3"/>
  <c r="E82" i="3"/>
  <c r="E92" i="3"/>
  <c r="E56" i="3"/>
  <c r="E78" i="3"/>
  <c r="E49" i="3"/>
  <c r="E28" i="3"/>
  <c r="E23" i="3"/>
  <c r="E19" i="3"/>
  <c r="E54" i="3"/>
  <c r="E35" i="3"/>
  <c r="E13" i="3"/>
  <c r="E119" i="3"/>
  <c r="E105" i="3"/>
  <c r="E80" i="3"/>
  <c r="E53" i="3"/>
  <c r="E12" i="3"/>
  <c r="E45" i="3"/>
  <c r="E59" i="3"/>
  <c r="E74" i="3"/>
  <c r="E99" i="3"/>
  <c r="E48" i="3"/>
  <c r="E24" i="3"/>
  <c r="E72" i="3"/>
  <c r="E88" i="3"/>
  <c r="E95" i="3"/>
  <c r="E20" i="3"/>
  <c r="E6" i="3"/>
  <c r="E26" i="3"/>
  <c r="E33" i="3"/>
  <c r="E115" i="3"/>
  <c r="E68" i="3"/>
  <c r="E22" i="3"/>
  <c r="E8" i="3"/>
  <c r="E98" i="3"/>
  <c r="E111" i="3"/>
  <c r="E96" i="3"/>
  <c r="E16" i="3"/>
  <c r="E38" i="3"/>
  <c r="E15" i="3"/>
  <c r="E112" i="3"/>
  <c r="E51" i="3"/>
  <c r="E41" i="3"/>
  <c r="E114" i="3"/>
  <c r="E66" i="3"/>
  <c r="E42" i="3"/>
  <c r="E58" i="3"/>
  <c r="E117" i="3"/>
  <c r="E27" i="3"/>
  <c r="E76" i="3"/>
  <c r="E89" i="3"/>
  <c r="E29" i="3"/>
  <c r="E90" i="3"/>
  <c r="E118" i="3"/>
  <c r="E103" i="3"/>
  <c r="E36" i="3"/>
  <c r="E70" i="3"/>
  <c r="E122" i="3"/>
  <c r="I5" i="3"/>
  <c r="E5" i="3"/>
</calcChain>
</file>

<file path=xl/sharedStrings.xml><?xml version="1.0" encoding="utf-8"?>
<sst xmlns="http://schemas.openxmlformats.org/spreadsheetml/2006/main" count="203" uniqueCount="130">
  <si>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</si>
  <si>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</si>
  <si>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</si>
  <si>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</si>
  <si>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</si>
  <si>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</si>
  <si>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</si>
  <si>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</si>
  <si>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</si>
  <si>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</si>
  <si>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</si>
  <si>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</si>
  <si>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</si>
  <si>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</si>
  <si>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</si>
  <si>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</si>
  <si>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</si>
  <si>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</si>
  <si>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</si>
  <si>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</si>
  <si>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</si>
  <si>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</si>
  <si>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</si>
  <si>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</si>
  <si>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</si>
  <si>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</si>
  <si>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</si>
  <si>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</si>
  <si>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</si>
  <si>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</si>
  <si>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</si>
  <si>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</si>
  <si>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</si>
  <si>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</si>
  <si>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</si>
  <si>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</si>
  <si>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</si>
  <si>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</si>
  <si>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</si>
  <si>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</si>
  <si>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</si>
  <si>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</si>
  <si>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</si>
  <si>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</si>
  <si>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</si>
  <si>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</si>
  <si>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</si>
  <si>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</si>
  <si>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</si>
  <si>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</si>
  <si>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</si>
  <si>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</si>
  <si>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</si>
  <si>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</si>
  <si>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</si>
  <si>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</si>
  <si>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</si>
  <si>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</si>
  <si>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</si>
  <si>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</si>
  <si>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</si>
  <si>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</si>
  <si>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</si>
  <si>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</si>
  <si>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</si>
  <si>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</si>
  <si>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</si>
  <si>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</si>
  <si>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</si>
  <si>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</si>
  <si>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</si>
  <si>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</si>
  <si>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</si>
  <si>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</si>
  <si>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</si>
  <si>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</si>
  <si>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</si>
  <si>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</si>
  <si>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</si>
  <si>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</si>
  <si>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</si>
  <si>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</si>
  <si>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</si>
  <si>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</si>
  <si>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</si>
  <si>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</si>
  <si>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</si>
  <si>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</si>
  <si>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</si>
  <si>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</si>
  <si>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</si>
  <si>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</si>
  <si>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</si>
  <si>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</si>
  <si>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Основное мероприятие «Реализация дополнительного образования по общеразвивающей программе»</t>
  </si>
  <si>
    <t>2.4.Подпрограмма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района"</t>
  </si>
  <si>
    <t>Основное мероприятие "Обеспечение сохранности объектов культурного наследия"</t>
  </si>
  <si>
    <t>2.5. Основное мероприятие "Обеспечение реализации муниципальной программы"</t>
  </si>
  <si>
    <t>4.2. Подпрограмма «Профилактика терроризма, а также минимизация и (или) ликвидация последствий его проявления на территории муниципального образования»</t>
  </si>
  <si>
    <t>Основное мероприятие "Разработка и организация размещения памяток для информирования населения в местах массового скопления граждан"</t>
  </si>
  <si>
    <t>4.3. 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</si>
  <si>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</si>
  <si>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</si>
  <si>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</si>
  <si>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4.5. Подпрограмма "Противодействие экстремизму на территории Кемского муниципального района"</t>
  </si>
  <si>
    <t>Основное мероприятие "Обеспечение и реализация мероприятий по жилищному хозяйству"</t>
  </si>
  <si>
    <t xml:space="preserve"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</t>
  </si>
  <si>
    <t>Осуществление полномочий по внешнему муниципальному контролю</t>
  </si>
  <si>
    <t>Реализация мероприятий региональной программы Республики Карелия "Модернизация систем коммунальной инфраструктуры Республики Карелия (2023-2027годы) за счет средств, поступивших от публично-правовой компании "Фонд развития территорий"</t>
  </si>
  <si>
    <t>Иной межбюджетный трансферт, в целях софинансирования расходных обязательств поселений</t>
  </si>
  <si>
    <t>Реализация мероприятий в рамках иного межбюджетного трансферта на организацию информирования населения на тему патриотизма на территории Республики Карелия</t>
  </si>
  <si>
    <t>Реализация мероприятий на поддержку развития территориального общественного самоуправления</t>
  </si>
  <si>
    <t>Реализация мероприятий в рамках иного межбюджетного трансферта на содействие решению вопросов, направленных в государственной информационной системе "Активный гражданин Республики Карелия"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</si>
  <si>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</si>
  <si>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Резерв на финансовое обеспечение расходных обязательств муниципальных образований</t>
  </si>
  <si>
    <t>Основное мероприятие реализация регионального проекта «Все лучшее детям» в рамках реализации национального проекта «Молодежь и дети»</t>
  </si>
  <si>
    <t>Основное мероприятие реализация регионального проекта "Педагоги и наставники (Республика Карелия)" в рамках реализации национального проекта "Молодежь и дети"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</si>
  <si>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</si>
  <si>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релизация регионального проекта «Модернизация коммунальной инфраструктуры» в рамках реализации национального проекта «Инфраструктура для жизни»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</si>
  <si>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</si>
  <si>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"Формирование условия для развития и совершенствования системы транс</t>
  </si>
  <si>
    <t>Информация о расходах бюджета Кемского муниципального района по муниципальным программам и непрограмным направлениям деятельности за 9 месяцев 2025 года</t>
  </si>
  <si>
    <t>План на 2025 год по состоянию на 01.10.2025 (текущий ) год</t>
  </si>
  <si>
    <t>Факт на 01.10.2025 (текущий) год</t>
  </si>
  <si>
    <t>Факт на 01.10.2024 отчетный год</t>
  </si>
  <si>
    <t>Реализация мероприятий на поддержку местных инициатив граждан, проживающих в муниципальных образованиях</t>
  </si>
  <si>
    <t>Реализация мероприятий в рамках иного межбюджетного трансферта на стимулирование органов местного самоуправления за достижение прироста поступлений отдельных налоговых доходов, собираемых на территории муниципальных районов и зачисляемых в консолидированный бюджет Республики Карелия</t>
  </si>
  <si>
    <t>Основное мероприятие  реализация регионального проекта «Жилье» в рамках реализации национального проекта «Инфраструктура для жизни»</t>
  </si>
  <si>
    <t>5830,8Основное мероприятие "Оказание адресной социальной помощи отдельным категориям граждан"</t>
  </si>
  <si>
    <t>Реализация мероприятий в рамках иного межбюджетного трансферта на поощрение муниципальных образований за содействие в выполнении поручения Президента Российской Федерации от 14 февраля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</si>
</sst>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13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4" fillId="0" borderId="0" xfId="0" applyFont="1" applyFill="1"/>
    <xf numFmtId="3" fontId="1" fillId="3" borderId="3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165" fontId="1" fillId="3" borderId="3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3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0" fontId="3" fillId="2" borderId="3" xfId="0" applyFont="1" applyFill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165" fontId="2" fillId="5" borderId="5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 wrapText="1"/>
    </xf>
    <xf numFmtId="3" fontId="8" fillId="6" borderId="5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vertical="center" wrapText="1"/>
    </xf>
    <xf numFmtId="1" fontId="2" fillId="5" borderId="6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/>
    </xf>
    <xf numFmtId="9" fontId="2" fillId="6" borderId="6" xfId="0" applyNumberFormat="1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165" fontId="2" fillId="5" borderId="9" xfId="0" applyNumberFormat="1" applyFont="1" applyFill="1" applyBorder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7" fillId="5" borderId="5" xfId="0" applyNumberFormat="1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165" fontId="7" fillId="5" borderId="5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view="pageLayout" topLeftCell="A37" zoomScale="70" zoomScaleNormal="100" zoomScalePageLayoutView="70" workbookViewId="0">
      <selection activeCell="H11" sqref="H11"/>
    </sheetView>
  </sheetViews>
  <sheetFormatPr defaultRowHeight="12.75" x14ac:dyDescent="0.2"/>
  <cols>
    <col min="1" max="1" width="57" style="9" customWidth="1"/>
    <col min="2" max="2" width="15" style="36" customWidth="1"/>
    <col min="3" max="3" width="14.28515625" style="5" customWidth="1"/>
    <col min="4" max="4" width="15.42578125" style="5" customWidth="1"/>
    <col min="5" max="5" width="15.7109375" style="5" customWidth="1"/>
    <col min="6" max="6" width="17.140625" style="5" customWidth="1"/>
    <col min="7" max="7" width="16" style="5" customWidth="1"/>
    <col min="8" max="9" width="15.8554687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89" t="s">
        <v>121</v>
      </c>
      <c r="B1" s="89"/>
      <c r="C1" s="89"/>
      <c r="D1" s="89"/>
      <c r="E1" s="89"/>
      <c r="F1" s="89"/>
      <c r="G1" s="89"/>
      <c r="H1" s="89"/>
      <c r="I1" s="89"/>
    </row>
    <row r="2" spans="1:11" ht="27" customHeight="1" x14ac:dyDescent="0.25">
      <c r="A2" s="7"/>
      <c r="B2" s="33"/>
      <c r="C2" s="1"/>
      <c r="D2" s="1"/>
      <c r="E2" s="1"/>
      <c r="F2" s="1"/>
      <c r="G2" s="1"/>
      <c r="H2" s="1"/>
      <c r="I2" s="8" t="s">
        <v>2</v>
      </c>
    </row>
    <row r="3" spans="1:11" ht="80.25" customHeight="1" x14ac:dyDescent="0.2">
      <c r="A3" s="2" t="s">
        <v>0</v>
      </c>
      <c r="B3" s="34" t="s">
        <v>124</v>
      </c>
      <c r="C3" s="2" t="s">
        <v>3</v>
      </c>
      <c r="D3" s="2" t="s">
        <v>122</v>
      </c>
      <c r="E3" s="2" t="s">
        <v>4</v>
      </c>
      <c r="F3" s="2" t="s">
        <v>123</v>
      </c>
      <c r="G3" s="2" t="s">
        <v>4</v>
      </c>
      <c r="H3" s="2" t="s">
        <v>1</v>
      </c>
      <c r="I3" s="2" t="s">
        <v>5</v>
      </c>
      <c r="J3" s="11"/>
      <c r="K3" s="12"/>
    </row>
    <row r="4" spans="1:11" ht="15.75" thickBot="1" x14ac:dyDescent="0.3">
      <c r="A4" s="13">
        <v>1</v>
      </c>
      <c r="B4" s="35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</row>
    <row r="5" spans="1:11" ht="43.5" thickBot="1" x14ac:dyDescent="0.25">
      <c r="A5" s="46" t="s">
        <v>6</v>
      </c>
      <c r="B5" s="42">
        <f>SUM(B6+B9+B16+B20+B23)</f>
        <v>397073.60000000003</v>
      </c>
      <c r="C5" s="43">
        <f>B26/$B$123</f>
        <v>1.0226427334593145E-2</v>
      </c>
      <c r="D5" s="42">
        <f>SUM(D6+D9+D16+D20+D23)</f>
        <v>677933.6</v>
      </c>
      <c r="E5" s="43">
        <f>D5/$D$123</f>
        <v>0.58249902224235184</v>
      </c>
      <c r="F5" s="42">
        <f>SUM(F6+F9+F16+F20+F23)</f>
        <v>484287.30000000005</v>
      </c>
      <c r="G5" s="43">
        <f t="shared" ref="G5:G36" si="0">F5/$F$123</f>
        <v>0.64660328106030229</v>
      </c>
      <c r="H5" s="42">
        <f>F5/B5*100-100</f>
        <v>21.964114461399603</v>
      </c>
      <c r="I5" s="47">
        <f>F5/D5*100</f>
        <v>71.435801382318274</v>
      </c>
    </row>
    <row r="6" spans="1:11" ht="27.75" customHeight="1" x14ac:dyDescent="0.2">
      <c r="A6" s="37" t="s">
        <v>7</v>
      </c>
      <c r="B6" s="27">
        <f>B7+B8</f>
        <v>95518.2</v>
      </c>
      <c r="C6" s="38">
        <f>B27/$B$123</f>
        <v>2.8055121183872173E-2</v>
      </c>
      <c r="D6" s="68">
        <f>D7+D8</f>
        <v>143530.70000000001</v>
      </c>
      <c r="E6" s="38">
        <f>D6/$D$123</f>
        <v>0.12332548853126668</v>
      </c>
      <c r="F6" s="68">
        <f>F7+F8</f>
        <v>108912.9</v>
      </c>
      <c r="G6" s="38">
        <f t="shared" si="0"/>
        <v>0.14541665348191579</v>
      </c>
      <c r="H6" s="27">
        <f t="shared" ref="H6:H83" si="1">F6/B6*100-100</f>
        <v>14.023191391797567</v>
      </c>
      <c r="I6" s="39">
        <f t="shared" ref="I6:I83" si="2">F6/D6*100</f>
        <v>75.881257459205585</v>
      </c>
    </row>
    <row r="7" spans="1:11" ht="45" x14ac:dyDescent="0.2">
      <c r="A7" s="28" t="s">
        <v>9</v>
      </c>
      <c r="B7" s="3">
        <v>95518.2</v>
      </c>
      <c r="C7" s="4">
        <f>B28/$B$123</f>
        <v>4.665752558579212E-3</v>
      </c>
      <c r="D7" s="67">
        <v>143530.70000000001</v>
      </c>
      <c r="E7" s="4">
        <f>D7/$D$123</f>
        <v>0.12332548853126668</v>
      </c>
      <c r="F7" s="67">
        <v>108912.9</v>
      </c>
      <c r="G7" s="4">
        <f t="shared" si="0"/>
        <v>0.14541665348191579</v>
      </c>
      <c r="H7" s="27">
        <f t="shared" si="1"/>
        <v>14.023191391797567</v>
      </c>
      <c r="I7" s="10">
        <f t="shared" si="2"/>
        <v>75.881257459205585</v>
      </c>
    </row>
    <row r="8" spans="1:11" ht="24.75" hidden="1" customHeight="1" x14ac:dyDescent="0.2">
      <c r="A8" s="6" t="s">
        <v>10</v>
      </c>
      <c r="B8" s="3">
        <v>0</v>
      </c>
      <c r="C8" s="4">
        <f>B29/$B$123</f>
        <v>0</v>
      </c>
      <c r="D8" s="66">
        <v>0</v>
      </c>
      <c r="E8" s="4">
        <f>D8/$D$123</f>
        <v>0</v>
      </c>
      <c r="F8" s="66">
        <v>0</v>
      </c>
      <c r="G8" s="4">
        <f t="shared" si="0"/>
        <v>0</v>
      </c>
      <c r="H8" s="27" t="e">
        <f t="shared" si="1"/>
        <v>#DIV/0!</v>
      </c>
      <c r="I8" s="10" t="s">
        <v>86</v>
      </c>
    </row>
    <row r="9" spans="1:11" ht="30" x14ac:dyDescent="0.2">
      <c r="A9" s="56" t="s">
        <v>8</v>
      </c>
      <c r="B9" s="3">
        <f>B10+B12+B13</f>
        <v>263422.10000000003</v>
      </c>
      <c r="C9" s="4">
        <f>B30/$B$123</f>
        <v>4.4242436956934528E-2</v>
      </c>
      <c r="D9" s="67">
        <f>SUM(D10:D15)</f>
        <v>470850</v>
      </c>
      <c r="E9" s="4">
        <f>D9/$D$123</f>
        <v>0.40456715026783058</v>
      </c>
      <c r="F9" s="67">
        <f>SUM(F10:F15)</f>
        <v>327994.90000000002</v>
      </c>
      <c r="G9" s="4">
        <f t="shared" si="0"/>
        <v>0.4379271942729982</v>
      </c>
      <c r="H9" s="27">
        <f t="shared" si="1"/>
        <v>24.513053384662854</v>
      </c>
      <c r="I9" s="10">
        <f t="shared" si="2"/>
        <v>69.660167781671447</v>
      </c>
    </row>
    <row r="10" spans="1:11" ht="45" x14ac:dyDescent="0.2">
      <c r="A10" s="57" t="s">
        <v>11</v>
      </c>
      <c r="B10" s="3">
        <v>262148.40000000002</v>
      </c>
      <c r="C10" s="4">
        <f>B31/$B$123</f>
        <v>2.4931589821878021E-2</v>
      </c>
      <c r="D10" s="67">
        <v>366639.2</v>
      </c>
      <c r="E10" s="4">
        <f>D10/$D$123</f>
        <v>0.31502639125088072</v>
      </c>
      <c r="F10" s="67">
        <v>267318.3</v>
      </c>
      <c r="G10" s="4">
        <f t="shared" si="0"/>
        <v>0.3569139431644443</v>
      </c>
      <c r="H10" s="27">
        <f t="shared" si="1"/>
        <v>1.9721272378545791</v>
      </c>
      <c r="I10" s="10">
        <f t="shared" si="2"/>
        <v>72.910452564810299</v>
      </c>
    </row>
    <row r="11" spans="1:11" ht="30" x14ac:dyDescent="0.2">
      <c r="A11" s="57" t="s">
        <v>119</v>
      </c>
      <c r="B11" s="3">
        <v>0</v>
      </c>
      <c r="C11" s="4">
        <f>B32/$B$123</f>
        <v>1.931084713505651E-2</v>
      </c>
      <c r="D11" s="67">
        <v>32.4</v>
      </c>
      <c r="E11" s="4">
        <f>D11/$D$123</f>
        <v>2.7838962872842117E-5</v>
      </c>
      <c r="F11" s="67">
        <v>32.4</v>
      </c>
      <c r="G11" s="4">
        <f t="shared" si="0"/>
        <v>4.3259334503204589E-5</v>
      </c>
      <c r="H11" s="27" t="e">
        <f t="shared" si="1"/>
        <v>#DIV/0!</v>
      </c>
      <c r="I11" s="10">
        <f t="shared" si="2"/>
        <v>100</v>
      </c>
    </row>
    <row r="12" spans="1:11" ht="72.75" customHeight="1" x14ac:dyDescent="0.2">
      <c r="A12" s="57" t="s">
        <v>93</v>
      </c>
      <c r="B12" s="3">
        <v>157</v>
      </c>
      <c r="C12" s="4">
        <f>B32/$B$123</f>
        <v>1.931084713505651E-2</v>
      </c>
      <c r="D12" s="67">
        <v>0</v>
      </c>
      <c r="E12" s="4">
        <f>D12/$D$123</f>
        <v>0</v>
      </c>
      <c r="F12" s="67">
        <v>0</v>
      </c>
      <c r="G12" s="4">
        <f t="shared" si="0"/>
        <v>0</v>
      </c>
      <c r="H12" s="3" t="s">
        <v>76</v>
      </c>
      <c r="I12" s="10" t="s">
        <v>86</v>
      </c>
    </row>
    <row r="13" spans="1:11" ht="64.5" customHeight="1" x14ac:dyDescent="0.2">
      <c r="A13" s="57" t="s">
        <v>89</v>
      </c>
      <c r="B13" s="3">
        <v>1116.7</v>
      </c>
      <c r="C13" s="4">
        <f>B34/$B$123</f>
        <v>9.6001072974263477E-4</v>
      </c>
      <c r="D13" s="67">
        <v>0</v>
      </c>
      <c r="E13" s="4">
        <f>D13/$D$123</f>
        <v>0</v>
      </c>
      <c r="F13" s="67">
        <v>0</v>
      </c>
      <c r="G13" s="4">
        <f t="shared" si="0"/>
        <v>0</v>
      </c>
      <c r="H13" s="3">
        <f t="shared" si="1"/>
        <v>-100</v>
      </c>
      <c r="I13" s="10" t="e">
        <f t="shared" si="2"/>
        <v>#DIV/0!</v>
      </c>
    </row>
    <row r="14" spans="1:11" ht="64.5" customHeight="1" x14ac:dyDescent="0.2">
      <c r="A14" s="57" t="s">
        <v>115</v>
      </c>
      <c r="B14" s="3">
        <v>0</v>
      </c>
      <c r="C14" s="4">
        <f>B35/$B$123</f>
        <v>9.6001072974263477E-4</v>
      </c>
      <c r="D14" s="67">
        <v>72974.3</v>
      </c>
      <c r="E14" s="4">
        <f>D14/$D$123</f>
        <v>6.2701507048507493E-2</v>
      </c>
      <c r="F14" s="67">
        <v>39584.800000000003</v>
      </c>
      <c r="G14" s="4">
        <f t="shared" si="0"/>
        <v>5.2852225445754734E-2</v>
      </c>
      <c r="H14" s="3" t="e">
        <f t="shared" si="1"/>
        <v>#DIV/0!</v>
      </c>
      <c r="I14" s="10">
        <f t="shared" si="2"/>
        <v>54.244850584383819</v>
      </c>
    </row>
    <row r="15" spans="1:11" ht="64.5" customHeight="1" x14ac:dyDescent="0.2">
      <c r="A15" s="57" t="s">
        <v>116</v>
      </c>
      <c r="B15" s="3">
        <v>0</v>
      </c>
      <c r="C15" s="4">
        <f>B36/$B$123</f>
        <v>0</v>
      </c>
      <c r="D15" s="67">
        <v>31204.1</v>
      </c>
      <c r="E15" s="4">
        <f>D15/$D$123</f>
        <v>2.6811413005569527E-2</v>
      </c>
      <c r="F15" s="67">
        <v>21059.4</v>
      </c>
      <c r="G15" s="4">
        <f t="shared" si="0"/>
        <v>2.8117766328295889E-2</v>
      </c>
      <c r="H15" s="3" t="e">
        <f t="shared" si="1"/>
        <v>#DIV/0!</v>
      </c>
      <c r="I15" s="10">
        <f t="shared" si="2"/>
        <v>67.489208148929151</v>
      </c>
    </row>
    <row r="16" spans="1:11" ht="30" x14ac:dyDescent="0.2">
      <c r="A16" s="56" t="s">
        <v>13</v>
      </c>
      <c r="B16" s="3">
        <f>SUM(B17:B19)</f>
        <v>15256.1</v>
      </c>
      <c r="C16" s="4">
        <f>B35/$B$123</f>
        <v>9.6001072974263477E-4</v>
      </c>
      <c r="D16" s="67">
        <f>SUM(D17:D19)</f>
        <v>26223.3</v>
      </c>
      <c r="E16" s="72">
        <f>D16/$D$123</f>
        <v>2.2531773922944465E-2</v>
      </c>
      <c r="F16" s="67">
        <f>SUM(F17:F19)</f>
        <v>19973.400000000001</v>
      </c>
      <c r="G16" s="4">
        <f t="shared" si="0"/>
        <v>2.6667777523651442E-2</v>
      </c>
      <c r="H16" s="3">
        <f>F16/B16*100-100</f>
        <v>30.920746455516166</v>
      </c>
      <c r="I16" s="10">
        <f t="shared" si="2"/>
        <v>76.166615185731786</v>
      </c>
    </row>
    <row r="17" spans="1:9" ht="32.25" customHeight="1" x14ac:dyDescent="0.2">
      <c r="A17" s="57" t="s">
        <v>14</v>
      </c>
      <c r="B17" s="3">
        <v>15256.1</v>
      </c>
      <c r="C17" s="4">
        <f>B36/$B$123</f>
        <v>0</v>
      </c>
      <c r="D17" s="67">
        <v>26223.3</v>
      </c>
      <c r="E17" s="4">
        <f>D17/$D$123</f>
        <v>2.2531773922944465E-2</v>
      </c>
      <c r="F17" s="67">
        <v>19973.400000000001</v>
      </c>
      <c r="G17" s="4">
        <f t="shared" si="0"/>
        <v>2.6667777523651442E-2</v>
      </c>
      <c r="H17" s="3">
        <f t="shared" si="1"/>
        <v>30.920746455516166</v>
      </c>
      <c r="I17" s="10">
        <f t="shared" si="2"/>
        <v>76.166615185731786</v>
      </c>
    </row>
    <row r="18" spans="1:9" ht="37.5" hidden="1" customHeight="1" x14ac:dyDescent="0.2">
      <c r="A18" s="55" t="s">
        <v>15</v>
      </c>
      <c r="B18" s="3">
        <v>0</v>
      </c>
      <c r="C18" s="4">
        <f>B37/$B$123</f>
        <v>2.0720739620668448E-3</v>
      </c>
      <c r="D18" s="66">
        <v>0</v>
      </c>
      <c r="E18" s="4">
        <f>D18/$D$123</f>
        <v>0</v>
      </c>
      <c r="F18" s="66">
        <v>0</v>
      </c>
      <c r="G18" s="4">
        <f t="shared" si="0"/>
        <v>0</v>
      </c>
      <c r="H18" s="3" t="e">
        <f t="shared" si="1"/>
        <v>#DIV/0!</v>
      </c>
      <c r="I18" s="10" t="s">
        <v>86</v>
      </c>
    </row>
    <row r="19" spans="1:9" ht="77.25" customHeight="1" x14ac:dyDescent="0.2">
      <c r="A19" s="57" t="s">
        <v>12</v>
      </c>
      <c r="B19" s="3">
        <v>0</v>
      </c>
      <c r="C19" s="4">
        <f t="shared" ref="C19:C31" si="3">B40/$B$123</f>
        <v>0</v>
      </c>
      <c r="D19" s="67">
        <v>0</v>
      </c>
      <c r="E19" s="4">
        <f>D19/$D$123</f>
        <v>0</v>
      </c>
      <c r="F19" s="67">
        <v>0</v>
      </c>
      <c r="G19" s="4">
        <f t="shared" si="0"/>
        <v>0</v>
      </c>
      <c r="H19" s="3" t="s">
        <v>86</v>
      </c>
      <c r="I19" s="10" t="s">
        <v>76</v>
      </c>
    </row>
    <row r="20" spans="1:9" ht="16.5" customHeight="1" x14ac:dyDescent="0.2">
      <c r="A20" s="56" t="s">
        <v>16</v>
      </c>
      <c r="B20" s="3">
        <f>SUM(B21:B22)</f>
        <v>58.2</v>
      </c>
      <c r="C20" s="4">
        <f t="shared" si="3"/>
        <v>0</v>
      </c>
      <c r="D20" s="67">
        <f>SUM(D21:D22)</f>
        <v>136.4</v>
      </c>
      <c r="E20" s="72">
        <f>D20/$D$123</f>
        <v>1.1719859678566868E-4</v>
      </c>
      <c r="F20" s="67">
        <f>SUM(F21:F22)</f>
        <v>64.5</v>
      </c>
      <c r="G20" s="4">
        <f t="shared" si="0"/>
        <v>8.6118119612860989E-5</v>
      </c>
      <c r="H20" s="3">
        <f t="shared" si="1"/>
        <v>10.82474226804122</v>
      </c>
      <c r="I20" s="10">
        <f t="shared" si="2"/>
        <v>47.287390029325508</v>
      </c>
    </row>
    <row r="21" spans="1:9" ht="30" customHeight="1" x14ac:dyDescent="0.2">
      <c r="A21" s="57" t="s">
        <v>17</v>
      </c>
      <c r="B21" s="3">
        <v>58.2</v>
      </c>
      <c r="C21" s="4">
        <f t="shared" si="3"/>
        <v>2.4200733689186391E-2</v>
      </c>
      <c r="D21" s="67">
        <v>136.4</v>
      </c>
      <c r="E21" s="72">
        <f>D21/$D$123</f>
        <v>1.1719859678566868E-4</v>
      </c>
      <c r="F21" s="67">
        <v>64.5</v>
      </c>
      <c r="G21" s="4">
        <f t="shared" si="0"/>
        <v>8.6118119612860989E-5</v>
      </c>
      <c r="H21" s="3">
        <f t="shared" si="1"/>
        <v>10.82474226804122</v>
      </c>
      <c r="I21" s="10">
        <f t="shared" si="2"/>
        <v>47.287390029325508</v>
      </c>
    </row>
    <row r="22" spans="1:9" ht="45" x14ac:dyDescent="0.2">
      <c r="A22" s="57" t="s">
        <v>18</v>
      </c>
      <c r="B22" s="3">
        <v>0</v>
      </c>
      <c r="C22" s="4">
        <f t="shared" si="3"/>
        <v>1.8096578800761192E-2</v>
      </c>
      <c r="D22" s="67">
        <v>0</v>
      </c>
      <c r="E22" s="72">
        <f>D22/$D$123</f>
        <v>0</v>
      </c>
      <c r="F22" s="67">
        <v>0</v>
      </c>
      <c r="G22" s="4">
        <f t="shared" si="0"/>
        <v>0</v>
      </c>
      <c r="H22" s="3" t="s">
        <v>86</v>
      </c>
      <c r="I22" s="10" t="s">
        <v>86</v>
      </c>
    </row>
    <row r="23" spans="1:9" ht="36" customHeight="1" thickBot="1" x14ac:dyDescent="0.25">
      <c r="A23" s="56" t="s">
        <v>55</v>
      </c>
      <c r="B23" s="3">
        <v>22819</v>
      </c>
      <c r="C23" s="4">
        <f t="shared" si="3"/>
        <v>1.0455044010054829E-2</v>
      </c>
      <c r="D23" s="67">
        <v>37193.199999999997</v>
      </c>
      <c r="E23" s="72">
        <f>D23/$D$123</f>
        <v>3.1957410923524422E-2</v>
      </c>
      <c r="F23" s="67">
        <v>27341.599999999999</v>
      </c>
      <c r="G23" s="4">
        <f t="shared" si="0"/>
        <v>3.6505537662124034E-2</v>
      </c>
      <c r="H23" s="3">
        <f t="shared" si="1"/>
        <v>19.819448705026502</v>
      </c>
      <c r="I23" s="10">
        <f t="shared" si="2"/>
        <v>73.512362474860993</v>
      </c>
    </row>
    <row r="24" spans="1:9" ht="45" customHeight="1" thickBot="1" x14ac:dyDescent="0.25">
      <c r="A24" s="87" t="s">
        <v>19</v>
      </c>
      <c r="B24" s="42">
        <f>SUM(B25+B30+B34+B37+B39)</f>
        <v>58042.399999999994</v>
      </c>
      <c r="C24" s="43">
        <f>B45/$B$123</f>
        <v>5.0249048730496076E-3</v>
      </c>
      <c r="D24" s="70">
        <f>SUM(D25+D30+D34+D37+D39)</f>
        <v>96875.1</v>
      </c>
      <c r="E24" s="77">
        <f>D24/$D$123</f>
        <v>8.3237725685273697E-2</v>
      </c>
      <c r="F24" s="70">
        <f>SUM(F25+F30+F34+F37+F39)</f>
        <v>78205.500000000015</v>
      </c>
      <c r="G24" s="43">
        <f t="shared" si="0"/>
        <v>0.10441721865711011</v>
      </c>
      <c r="H24" s="42">
        <f t="shared" si="1"/>
        <v>34.738570424379475</v>
      </c>
      <c r="I24" s="47">
        <f t="shared" si="2"/>
        <v>80.728174732206739</v>
      </c>
    </row>
    <row r="25" spans="1:9" ht="45" x14ac:dyDescent="0.2">
      <c r="A25" s="58" t="s">
        <v>20</v>
      </c>
      <c r="B25" s="27">
        <f>SUM(B26:B28)</f>
        <v>23951.8</v>
      </c>
      <c r="C25" s="38">
        <f t="shared" si="3"/>
        <v>2.6166299176567558E-3</v>
      </c>
      <c r="D25" s="68">
        <f>SUM(D26:D29)</f>
        <v>43725.500000000007</v>
      </c>
      <c r="E25" s="79">
        <f>D25/$D$123</f>
        <v>3.7570141083224019E-2</v>
      </c>
      <c r="F25" s="68">
        <f>SUM(F26:F29)</f>
        <v>33698.600000000006</v>
      </c>
      <c r="G25" s="38">
        <f t="shared" si="0"/>
        <v>4.4993179311410204E-2</v>
      </c>
      <c r="H25" s="27">
        <f t="shared" si="1"/>
        <v>40.693392563398191</v>
      </c>
      <c r="I25" s="39">
        <f t="shared" si="2"/>
        <v>77.068529805262372</v>
      </c>
    </row>
    <row r="26" spans="1:9" ht="30" x14ac:dyDescent="0.2">
      <c r="A26" s="57" t="s">
        <v>21</v>
      </c>
      <c r="B26" s="3">
        <v>5703.3</v>
      </c>
      <c r="C26" s="4">
        <f t="shared" si="3"/>
        <v>0</v>
      </c>
      <c r="D26" s="67">
        <v>9507.7000000000007</v>
      </c>
      <c r="E26" s="4">
        <f>D26/$D$123</f>
        <v>8.1692749168555869E-3</v>
      </c>
      <c r="F26" s="67">
        <v>8080.7</v>
      </c>
      <c r="G26" s="4">
        <f t="shared" si="0"/>
        <v>1.0789064948149548E-2</v>
      </c>
      <c r="H26" s="3">
        <f t="shared" si="1"/>
        <v>41.684638717935229</v>
      </c>
      <c r="I26" s="10">
        <f t="shared" si="2"/>
        <v>84.991112466737476</v>
      </c>
    </row>
    <row r="27" spans="1:9" ht="20.25" customHeight="1" x14ac:dyDescent="0.2">
      <c r="A27" s="57" t="s">
        <v>22</v>
      </c>
      <c r="B27" s="3">
        <v>15646.4</v>
      </c>
      <c r="C27" s="4">
        <f t="shared" si="3"/>
        <v>0</v>
      </c>
      <c r="D27" s="67">
        <v>24913.4</v>
      </c>
      <c r="E27" s="4">
        <f>D27/$D$123</f>
        <v>2.1406272149267436E-2</v>
      </c>
      <c r="F27" s="67">
        <v>18793.900000000001</v>
      </c>
      <c r="G27" s="4">
        <f t="shared" si="0"/>
        <v>2.5092950824684469E-2</v>
      </c>
      <c r="H27" s="3">
        <f t="shared" si="1"/>
        <v>20.116448512117827</v>
      </c>
      <c r="I27" s="10">
        <f t="shared" si="2"/>
        <v>75.436913468254033</v>
      </c>
    </row>
    <row r="28" spans="1:9" ht="30.75" customHeight="1" x14ac:dyDescent="0.2">
      <c r="A28" s="57" t="s">
        <v>23</v>
      </c>
      <c r="B28" s="3">
        <v>2602.1</v>
      </c>
      <c r="C28" s="4">
        <f t="shared" si="3"/>
        <v>0</v>
      </c>
      <c r="D28" s="67">
        <v>9304.4</v>
      </c>
      <c r="E28" s="4">
        <f>D28/$D$123</f>
        <v>7.9945940171009932E-3</v>
      </c>
      <c r="F28" s="67">
        <v>6824</v>
      </c>
      <c r="G28" s="4">
        <f t="shared" si="0"/>
        <v>9.111163538576177E-3</v>
      </c>
      <c r="H28" s="3">
        <f t="shared" si="1"/>
        <v>162.24972137888631</v>
      </c>
      <c r="I28" s="10">
        <f t="shared" si="2"/>
        <v>73.341644813206656</v>
      </c>
    </row>
    <row r="29" spans="1:9" s="23" customFormat="1" ht="44.25" hidden="1" customHeight="1" x14ac:dyDescent="0.2">
      <c r="A29" s="59" t="s">
        <v>77</v>
      </c>
      <c r="B29" s="3">
        <v>0</v>
      </c>
      <c r="C29" s="25">
        <f t="shared" si="3"/>
        <v>0</v>
      </c>
      <c r="D29" s="66">
        <v>0</v>
      </c>
      <c r="E29" s="25">
        <f>D29/$D$123</f>
        <v>0</v>
      </c>
      <c r="F29" s="66">
        <v>0</v>
      </c>
      <c r="G29" s="25">
        <f t="shared" si="0"/>
        <v>0</v>
      </c>
      <c r="H29" s="24" t="s">
        <v>86</v>
      </c>
      <c r="I29" s="26" t="s">
        <v>76</v>
      </c>
    </row>
    <row r="30" spans="1:9" ht="45" x14ac:dyDescent="0.2">
      <c r="A30" s="56" t="s">
        <v>24</v>
      </c>
      <c r="B30" s="3">
        <f>SUM(B31:B33)</f>
        <v>24674.1</v>
      </c>
      <c r="C30" s="4">
        <f t="shared" si="3"/>
        <v>0</v>
      </c>
      <c r="D30" s="67">
        <f>SUM(D31:D33)</f>
        <v>21860.2</v>
      </c>
      <c r="E30" s="72">
        <f>D30/$D$123</f>
        <v>1.8782879512126645E-2</v>
      </c>
      <c r="F30" s="67">
        <f>SUM(F31:F33)</f>
        <v>18231.3</v>
      </c>
      <c r="G30" s="4">
        <f t="shared" si="0"/>
        <v>2.4341787195317096E-2</v>
      </c>
      <c r="H30" s="3">
        <f t="shared" si="1"/>
        <v>-26.111590696317194</v>
      </c>
      <c r="I30" s="10">
        <f t="shared" si="2"/>
        <v>83.39951144088343</v>
      </c>
    </row>
    <row r="31" spans="1:9" ht="83.25" customHeight="1" x14ac:dyDescent="0.2">
      <c r="A31" s="57" t="s">
        <v>25</v>
      </c>
      <c r="B31" s="3">
        <v>13904.4</v>
      </c>
      <c r="C31" s="4">
        <f t="shared" si="3"/>
        <v>0</v>
      </c>
      <c r="D31" s="67">
        <v>21860.2</v>
      </c>
      <c r="E31" s="4">
        <f>D31/$D$123</f>
        <v>1.8782879512126645E-2</v>
      </c>
      <c r="F31" s="67">
        <v>18231.3</v>
      </c>
      <c r="G31" s="4">
        <f t="shared" si="0"/>
        <v>2.4341787195317096E-2</v>
      </c>
      <c r="H31" s="3">
        <f t="shared" si="1"/>
        <v>31.118926383015463</v>
      </c>
      <c r="I31" s="10">
        <f t="shared" si="2"/>
        <v>83.39951144088343</v>
      </c>
    </row>
    <row r="32" spans="1:9" ht="35.25" customHeight="1" x14ac:dyDescent="0.2">
      <c r="A32" s="57" t="s">
        <v>94</v>
      </c>
      <c r="B32" s="3">
        <v>10769.7</v>
      </c>
      <c r="C32" s="4">
        <f>B58/$B$123</f>
        <v>1.2850050232911081E-2</v>
      </c>
      <c r="D32" s="67">
        <v>0</v>
      </c>
      <c r="E32" s="4">
        <f>D32/$D$123</f>
        <v>0</v>
      </c>
      <c r="F32" s="67">
        <v>0</v>
      </c>
      <c r="G32" s="4">
        <f t="shared" si="0"/>
        <v>0</v>
      </c>
      <c r="H32" s="3" t="s">
        <v>76</v>
      </c>
      <c r="I32" s="10" t="s">
        <v>76</v>
      </c>
    </row>
    <row r="33" spans="1:9" ht="48" customHeight="1" x14ac:dyDescent="0.2">
      <c r="A33" s="57" t="s">
        <v>90</v>
      </c>
      <c r="B33" s="3">
        <v>0</v>
      </c>
      <c r="C33" s="4">
        <f>B59/$B$123</f>
        <v>0</v>
      </c>
      <c r="D33" s="67">
        <v>0</v>
      </c>
      <c r="E33" s="4">
        <f>D33/$D$123</f>
        <v>0</v>
      </c>
      <c r="F33" s="67">
        <v>0</v>
      </c>
      <c r="G33" s="4">
        <f t="shared" si="0"/>
        <v>0</v>
      </c>
      <c r="H33" s="3" t="s">
        <v>76</v>
      </c>
      <c r="I33" s="10" t="s">
        <v>76</v>
      </c>
    </row>
    <row r="34" spans="1:9" ht="33.75" customHeight="1" x14ac:dyDescent="0.2">
      <c r="A34" s="56" t="s">
        <v>26</v>
      </c>
      <c r="B34" s="3">
        <f>SUM(B35:B36)</f>
        <v>535.4</v>
      </c>
      <c r="C34" s="4">
        <f>B59/$B$123</f>
        <v>0</v>
      </c>
      <c r="D34" s="67">
        <f>SUM(D35:D36)</f>
        <v>19008.7</v>
      </c>
      <c r="E34" s="4">
        <f>D34/$D$123</f>
        <v>1.6332793011141791E-2</v>
      </c>
      <c r="F34" s="67">
        <f>SUM(F35:F36)</f>
        <v>16053</v>
      </c>
      <c r="G34" s="4">
        <f t="shared" si="0"/>
        <v>2.1433398048763683E-2</v>
      </c>
      <c r="H34" s="3">
        <f t="shared" si="1"/>
        <v>2898.3190138214422</v>
      </c>
      <c r="I34" s="10">
        <f t="shared" si="2"/>
        <v>84.450804105488544</v>
      </c>
    </row>
    <row r="35" spans="1:9" ht="33" customHeight="1" x14ac:dyDescent="0.2">
      <c r="A35" s="57" t="s">
        <v>27</v>
      </c>
      <c r="B35" s="3">
        <v>535.4</v>
      </c>
      <c r="C35" s="4">
        <f>B60/$B$123</f>
        <v>0</v>
      </c>
      <c r="D35" s="67">
        <v>19008.7</v>
      </c>
      <c r="E35" s="4">
        <f>D35/$D$123</f>
        <v>1.6332793011141791E-2</v>
      </c>
      <c r="F35" s="67">
        <v>16053</v>
      </c>
      <c r="G35" s="4">
        <f t="shared" si="0"/>
        <v>2.1433398048763683E-2</v>
      </c>
      <c r="H35" s="3">
        <f t="shared" si="1"/>
        <v>2898.3190138214422</v>
      </c>
      <c r="I35" s="10">
        <f t="shared" si="2"/>
        <v>84.450804105488544</v>
      </c>
    </row>
    <row r="36" spans="1:9" ht="48.75" customHeight="1" x14ac:dyDescent="0.2">
      <c r="A36" s="57" t="s">
        <v>56</v>
      </c>
      <c r="B36" s="3">
        <v>0</v>
      </c>
      <c r="C36" s="4">
        <f>B61/$B$123</f>
        <v>5.5915156138017048E-3</v>
      </c>
      <c r="D36" s="67">
        <v>0</v>
      </c>
      <c r="E36" s="4">
        <f>D36/$D$123</f>
        <v>0</v>
      </c>
      <c r="F36" s="67">
        <v>0</v>
      </c>
      <c r="G36" s="4">
        <f t="shared" si="0"/>
        <v>0</v>
      </c>
      <c r="H36" s="3" t="s">
        <v>86</v>
      </c>
      <c r="I36" s="10" t="s">
        <v>76</v>
      </c>
    </row>
    <row r="37" spans="1:9" ht="57.75" customHeight="1" x14ac:dyDescent="0.2">
      <c r="A37" s="56" t="s">
        <v>95</v>
      </c>
      <c r="B37" s="3">
        <f>SUM(B38)</f>
        <v>1155.5999999999999</v>
      </c>
      <c r="C37" s="4">
        <f>B62/$B$123</f>
        <v>5.5915156138017048E-3</v>
      </c>
      <c r="D37" s="67">
        <f>D38</f>
        <v>0</v>
      </c>
      <c r="E37" s="4">
        <f>D37/$D$123</f>
        <v>0</v>
      </c>
      <c r="F37" s="67">
        <f>F38</f>
        <v>0</v>
      </c>
      <c r="G37" s="4">
        <f t="shared" ref="G37:G68" si="4">F37/$F$123</f>
        <v>0</v>
      </c>
      <c r="H37" s="3">
        <f t="shared" si="1"/>
        <v>-100</v>
      </c>
      <c r="I37" s="10" t="e">
        <f t="shared" si="2"/>
        <v>#DIV/0!</v>
      </c>
    </row>
    <row r="38" spans="1:9" ht="33" customHeight="1" x14ac:dyDescent="0.2">
      <c r="A38" s="57" t="s">
        <v>96</v>
      </c>
      <c r="B38" s="3">
        <v>1155.5999999999999</v>
      </c>
      <c r="C38" s="4">
        <f>B64/$B$123</f>
        <v>7.2585346191093763E-3</v>
      </c>
      <c r="D38" s="67">
        <v>0</v>
      </c>
      <c r="E38" s="4">
        <f>D38/$D$123</f>
        <v>0</v>
      </c>
      <c r="F38" s="67">
        <v>0</v>
      </c>
      <c r="G38" s="4">
        <f t="shared" si="4"/>
        <v>0</v>
      </c>
      <c r="H38" s="3">
        <f t="shared" si="1"/>
        <v>-100</v>
      </c>
      <c r="I38" s="10" t="e">
        <f t="shared" si="2"/>
        <v>#DIV/0!</v>
      </c>
    </row>
    <row r="39" spans="1:9" ht="33" customHeight="1" thickBot="1" x14ac:dyDescent="0.25">
      <c r="A39" s="60" t="s">
        <v>97</v>
      </c>
      <c r="B39" s="32">
        <v>7725.5</v>
      </c>
      <c r="C39" s="4">
        <f>B65/$B$123</f>
        <v>7.2585346191093763E-3</v>
      </c>
      <c r="D39" s="69">
        <v>12280.7</v>
      </c>
      <c r="E39" s="4">
        <f>D39/$D$123</f>
        <v>1.0551912078781242E-2</v>
      </c>
      <c r="F39" s="69">
        <v>10222.6</v>
      </c>
      <c r="G39" s="40">
        <f t="shared" si="4"/>
        <v>1.3648854101619114E-2</v>
      </c>
      <c r="H39" s="3">
        <f t="shared" si="1"/>
        <v>32.322827001488577</v>
      </c>
      <c r="I39" s="10">
        <f t="shared" si="2"/>
        <v>83.241183320169043</v>
      </c>
    </row>
    <row r="40" spans="1:9" ht="43.5" thickBot="1" x14ac:dyDescent="0.25">
      <c r="A40" s="87" t="s">
        <v>54</v>
      </c>
      <c r="B40" s="42">
        <f>B41</f>
        <v>0</v>
      </c>
      <c r="C40" s="43">
        <f>B64/$B$123</f>
        <v>7.2585346191093763E-3</v>
      </c>
      <c r="D40" s="70">
        <f>D41</f>
        <v>170</v>
      </c>
      <c r="E40" s="43">
        <f>D40/$D$123</f>
        <v>1.4606863235750494E-4</v>
      </c>
      <c r="F40" s="70">
        <f>F41</f>
        <v>159.5</v>
      </c>
      <c r="G40" s="43">
        <f t="shared" si="4"/>
        <v>2.1295876090312137E-4</v>
      </c>
      <c r="H40" s="42" t="s">
        <v>86</v>
      </c>
      <c r="I40" s="47">
        <f t="shared" si="2"/>
        <v>93.82352941176471</v>
      </c>
    </row>
    <row r="41" spans="1:9" ht="45.75" customHeight="1" thickBot="1" x14ac:dyDescent="0.25">
      <c r="A41" s="61" t="s">
        <v>29</v>
      </c>
      <c r="B41" s="30">
        <v>0</v>
      </c>
      <c r="C41" s="31">
        <f>B65/$B$123</f>
        <v>7.2585346191093763E-3</v>
      </c>
      <c r="D41" s="71">
        <v>170</v>
      </c>
      <c r="E41" s="31">
        <f>D41/$D$123</f>
        <v>1.4606863235750494E-4</v>
      </c>
      <c r="F41" s="71">
        <v>159.5</v>
      </c>
      <c r="G41" s="31">
        <f t="shared" si="4"/>
        <v>2.1295876090312137E-4</v>
      </c>
      <c r="H41" s="30" t="s">
        <v>86</v>
      </c>
      <c r="I41" s="41">
        <f t="shared" si="2"/>
        <v>93.82352941176471</v>
      </c>
    </row>
    <row r="42" spans="1:9" ht="42" customHeight="1" thickBot="1" x14ac:dyDescent="0.25">
      <c r="A42" s="87" t="s">
        <v>30</v>
      </c>
      <c r="B42" s="42">
        <f>SUM(B43+B47+B51+B53+B56)</f>
        <v>13496.8</v>
      </c>
      <c r="C42" s="43">
        <f>B66/$B$123</f>
        <v>8.5043610199782259E-3</v>
      </c>
      <c r="D42" s="70">
        <f>SUM(D43+D47+D51+D53+D56)</f>
        <v>21563.899999999998</v>
      </c>
      <c r="E42" s="77">
        <f>D42/$D$123</f>
        <v>1.8528290478200003E-2</v>
      </c>
      <c r="F42" s="70">
        <f>F43+F47+F51+F53+F56</f>
        <v>13825.7</v>
      </c>
      <c r="G42" s="43">
        <f t="shared" si="4"/>
        <v>1.8459585834597399E-2</v>
      </c>
      <c r="H42" s="42">
        <f t="shared" si="1"/>
        <v>2.4368739256712928</v>
      </c>
      <c r="I42" s="47">
        <f t="shared" si="2"/>
        <v>64.11502557515108</v>
      </c>
    </row>
    <row r="43" spans="1:9" ht="30" x14ac:dyDescent="0.2">
      <c r="A43" s="58" t="s">
        <v>31</v>
      </c>
      <c r="B43" s="27">
        <f>SUM(B44:B46)</f>
        <v>10092.5</v>
      </c>
      <c r="C43" s="38">
        <f t="shared" ref="C43:C49" si="5">B68/$B$123</f>
        <v>8.5043610199782259E-3</v>
      </c>
      <c r="D43" s="68">
        <f>SUM(D44:D46)</f>
        <v>17916.099999999999</v>
      </c>
      <c r="E43" s="79">
        <f>D43/$D$123</f>
        <v>1.5394001318707612E-2</v>
      </c>
      <c r="F43" s="68">
        <f>SUM(F44:F46)</f>
        <v>10981.1</v>
      </c>
      <c r="G43" s="38">
        <f t="shared" si="4"/>
        <v>1.4661576484973456E-2</v>
      </c>
      <c r="H43" s="27">
        <f t="shared" si="1"/>
        <v>8.8045578399801769</v>
      </c>
      <c r="I43" s="39">
        <f t="shared" si="2"/>
        <v>61.291798996433378</v>
      </c>
    </row>
    <row r="44" spans="1:9" ht="36" customHeight="1" x14ac:dyDescent="0.2">
      <c r="A44" s="57" t="s">
        <v>32</v>
      </c>
      <c r="B44" s="3">
        <v>5830.8</v>
      </c>
      <c r="C44" s="4">
        <f t="shared" si="5"/>
        <v>1.1654967768634902E-3</v>
      </c>
      <c r="D44" s="67">
        <v>9120.1</v>
      </c>
      <c r="E44" s="72">
        <f>D44/$D$123</f>
        <v>7.8362384350804757E-3</v>
      </c>
      <c r="F44" s="67">
        <v>5912.8</v>
      </c>
      <c r="G44" s="4">
        <f t="shared" si="4"/>
        <v>7.8945615139058064E-3</v>
      </c>
      <c r="H44" s="3">
        <f t="shared" si="1"/>
        <v>1.4063250325855705</v>
      </c>
      <c r="I44" s="10">
        <f t="shared" si="2"/>
        <v>64.832622449315252</v>
      </c>
    </row>
    <row r="45" spans="1:9" ht="30.75" customHeight="1" x14ac:dyDescent="0.2">
      <c r="A45" s="57" t="s">
        <v>128</v>
      </c>
      <c r="B45" s="3">
        <v>2802.4</v>
      </c>
      <c r="C45" s="4">
        <f t="shared" si="5"/>
        <v>1.1654967768634902E-3</v>
      </c>
      <c r="D45" s="67">
        <v>6938.9</v>
      </c>
      <c r="E45" s="4">
        <f>D45/$D$123</f>
        <v>5.9620919592087707E-3</v>
      </c>
      <c r="F45" s="67">
        <v>3247.6</v>
      </c>
      <c r="G45" s="4">
        <f t="shared" si="4"/>
        <v>4.3360807016236801E-3</v>
      </c>
      <c r="H45" s="3">
        <f t="shared" si="1"/>
        <v>15.886383100199836</v>
      </c>
      <c r="I45" s="10">
        <f t="shared" si="2"/>
        <v>46.802807361397342</v>
      </c>
    </row>
    <row r="46" spans="1:9" ht="33" customHeight="1" x14ac:dyDescent="0.2">
      <c r="A46" s="57" t="s">
        <v>33</v>
      </c>
      <c r="B46" s="3">
        <v>1459.3</v>
      </c>
      <c r="C46" s="4">
        <f t="shared" si="5"/>
        <v>8.9474291023827938E-5</v>
      </c>
      <c r="D46" s="67">
        <v>1857.1</v>
      </c>
      <c r="E46" s="4">
        <f>D46/$D$123</f>
        <v>1.5956709244183671E-3</v>
      </c>
      <c r="F46" s="67">
        <v>1820.7</v>
      </c>
      <c r="G46" s="4">
        <f t="shared" si="4"/>
        <v>2.4309342694439694E-3</v>
      </c>
      <c r="H46" s="3" t="s">
        <v>86</v>
      </c>
      <c r="I46" s="10">
        <f t="shared" si="2"/>
        <v>98.039954768186959</v>
      </c>
    </row>
    <row r="47" spans="1:9" ht="60" x14ac:dyDescent="0.2">
      <c r="A47" s="56" t="s">
        <v>98</v>
      </c>
      <c r="B47" s="3">
        <f>SUM(B48:B49)</f>
        <v>0</v>
      </c>
      <c r="C47" s="4">
        <f t="shared" si="5"/>
        <v>8.9474291023827938E-5</v>
      </c>
      <c r="D47" s="67">
        <f>SUM(D48:D50)</f>
        <v>5</v>
      </c>
      <c r="E47" s="4">
        <f>D47/$D$123</f>
        <v>4.2961362458089685E-6</v>
      </c>
      <c r="F47" s="67">
        <f>SUM(F48)</f>
        <v>0</v>
      </c>
      <c r="G47" s="4">
        <f t="shared" si="4"/>
        <v>0</v>
      </c>
      <c r="H47" s="3" t="s">
        <v>86</v>
      </c>
      <c r="I47" s="10">
        <f t="shared" si="2"/>
        <v>0</v>
      </c>
    </row>
    <row r="48" spans="1:9" ht="43.5" customHeight="1" x14ac:dyDescent="0.2">
      <c r="A48" s="57" t="s">
        <v>99</v>
      </c>
      <c r="B48" s="3">
        <v>0</v>
      </c>
      <c r="C48" s="4">
        <f t="shared" si="5"/>
        <v>0</v>
      </c>
      <c r="D48" s="3">
        <v>5</v>
      </c>
      <c r="E48" s="4">
        <f>D48/$D$123</f>
        <v>4.2961362458089685E-6</v>
      </c>
      <c r="F48" s="67">
        <v>0</v>
      </c>
      <c r="G48" s="4">
        <f t="shared" si="4"/>
        <v>0</v>
      </c>
      <c r="H48" s="3" t="s">
        <v>86</v>
      </c>
      <c r="I48" s="10" t="s">
        <v>76</v>
      </c>
    </row>
    <row r="49" spans="1:9" ht="30" hidden="1" x14ac:dyDescent="0.2">
      <c r="A49" s="65" t="s">
        <v>34</v>
      </c>
      <c r="B49" s="3">
        <v>0</v>
      </c>
      <c r="C49" s="4">
        <f t="shared" si="5"/>
        <v>8.9474291023827938E-5</v>
      </c>
      <c r="D49" s="3">
        <v>0</v>
      </c>
      <c r="E49" s="4">
        <f>D49/$D$123</f>
        <v>0</v>
      </c>
      <c r="F49" s="66">
        <v>0</v>
      </c>
      <c r="G49" s="4">
        <f t="shared" si="4"/>
        <v>0</v>
      </c>
      <c r="H49" s="3" t="s">
        <v>86</v>
      </c>
      <c r="I49" s="10" t="s">
        <v>76</v>
      </c>
    </row>
    <row r="50" spans="1:9" ht="30" hidden="1" x14ac:dyDescent="0.2">
      <c r="A50" s="65" t="s">
        <v>78</v>
      </c>
      <c r="B50" s="3">
        <v>0</v>
      </c>
      <c r="C50" s="4">
        <f t="shared" ref="C50:C57" si="6">B76/$B$123</f>
        <v>4.8259994000381203E-2</v>
      </c>
      <c r="D50" s="3">
        <v>0</v>
      </c>
      <c r="E50" s="4">
        <f>D50/$D$123</f>
        <v>0</v>
      </c>
      <c r="F50" s="66">
        <v>0</v>
      </c>
      <c r="G50" s="4">
        <f t="shared" si="4"/>
        <v>0</v>
      </c>
      <c r="H50" s="3" t="s">
        <v>86</v>
      </c>
      <c r="I50" s="10" t="s">
        <v>76</v>
      </c>
    </row>
    <row r="51" spans="1:9" ht="30" x14ac:dyDescent="0.2">
      <c r="A51" s="56" t="s">
        <v>100</v>
      </c>
      <c r="B51" s="3">
        <f>SUM(B52)</f>
        <v>0</v>
      </c>
      <c r="C51" s="4">
        <f t="shared" si="6"/>
        <v>4.4501356548594662E-2</v>
      </c>
      <c r="D51" s="3">
        <f>SUM(D52)</f>
        <v>3</v>
      </c>
      <c r="E51" s="4">
        <f>D51/$D$123</f>
        <v>2.5776817474853815E-6</v>
      </c>
      <c r="F51" s="67">
        <f>SUM(F52)</f>
        <v>3</v>
      </c>
      <c r="G51" s="4">
        <f t="shared" si="4"/>
        <v>4.0054939354819064E-6</v>
      </c>
      <c r="H51" s="3" t="s">
        <v>86</v>
      </c>
      <c r="I51" s="10" t="s">
        <v>76</v>
      </c>
    </row>
    <row r="52" spans="1:9" ht="60" customHeight="1" x14ac:dyDescent="0.2">
      <c r="A52" s="57" t="s">
        <v>101</v>
      </c>
      <c r="B52" s="3">
        <v>0</v>
      </c>
      <c r="C52" s="4">
        <f t="shared" si="6"/>
        <v>3.574237930967087E-2</v>
      </c>
      <c r="D52" s="3">
        <v>3</v>
      </c>
      <c r="E52" s="4">
        <f>D52/$D$123</f>
        <v>2.5776817474853815E-6</v>
      </c>
      <c r="F52" s="67">
        <v>3</v>
      </c>
      <c r="G52" s="4">
        <f t="shared" si="4"/>
        <v>4.0054939354819064E-6</v>
      </c>
      <c r="H52" s="3" t="s">
        <v>86</v>
      </c>
      <c r="I52" s="10" t="s">
        <v>76</v>
      </c>
    </row>
    <row r="53" spans="1:9" ht="18" customHeight="1" x14ac:dyDescent="0.2">
      <c r="A53" s="63" t="s">
        <v>102</v>
      </c>
      <c r="B53" s="3">
        <f>B54+B55</f>
        <v>3404.3</v>
      </c>
      <c r="C53" s="4">
        <f t="shared" si="6"/>
        <v>8.7589772389237881E-3</v>
      </c>
      <c r="D53" s="3">
        <f>D54+D55</f>
        <v>3637.8</v>
      </c>
      <c r="E53" s="4">
        <f>D53/$D$123</f>
        <v>3.1256968870007735E-3</v>
      </c>
      <c r="F53" s="67">
        <f>SUM(F54:F55)</f>
        <v>2839.6</v>
      </c>
      <c r="G53" s="4">
        <f t="shared" si="4"/>
        <v>3.7913335263981408E-3</v>
      </c>
      <c r="H53" s="3" t="s">
        <v>86</v>
      </c>
      <c r="I53" s="10" t="s">
        <v>76</v>
      </c>
    </row>
    <row r="54" spans="1:9" ht="44.25" customHeight="1" x14ac:dyDescent="0.2">
      <c r="A54" s="57" t="s">
        <v>18</v>
      </c>
      <c r="B54" s="3">
        <v>3404.3</v>
      </c>
      <c r="C54" s="4">
        <f t="shared" si="6"/>
        <v>3.7586374517865353E-3</v>
      </c>
      <c r="D54" s="3">
        <v>3634.8</v>
      </c>
      <c r="E54" s="4">
        <f>D54/$D$123</f>
        <v>3.123119205253288E-3</v>
      </c>
      <c r="F54" s="67">
        <v>2839.6</v>
      </c>
      <c r="G54" s="4">
        <f t="shared" si="4"/>
        <v>3.7913335263981408E-3</v>
      </c>
      <c r="H54" s="3" t="s">
        <v>86</v>
      </c>
      <c r="I54" s="10" t="s">
        <v>76</v>
      </c>
    </row>
    <row r="55" spans="1:9" ht="36.75" customHeight="1" x14ac:dyDescent="0.2">
      <c r="A55" s="57" t="s">
        <v>103</v>
      </c>
      <c r="B55" s="3">
        <v>0</v>
      </c>
      <c r="C55" s="4">
        <f t="shared" si="6"/>
        <v>3.6973143906038716E-4</v>
      </c>
      <c r="D55" s="67">
        <v>3</v>
      </c>
      <c r="E55" s="4">
        <f>D55/$D$123</f>
        <v>2.5776817474853815E-6</v>
      </c>
      <c r="F55" s="67">
        <v>0</v>
      </c>
      <c r="G55" s="4">
        <f t="shared" si="4"/>
        <v>0</v>
      </c>
      <c r="H55" s="3" t="s">
        <v>86</v>
      </c>
      <c r="I55" s="10" t="s">
        <v>76</v>
      </c>
    </row>
    <row r="56" spans="1:9" ht="36.75" customHeight="1" x14ac:dyDescent="0.2">
      <c r="A56" s="63" t="s">
        <v>104</v>
      </c>
      <c r="B56" s="3">
        <f>B57</f>
        <v>0</v>
      </c>
      <c r="C56" s="4">
        <f t="shared" si="6"/>
        <v>3.3889060127261484E-3</v>
      </c>
      <c r="D56" s="67">
        <f>D57</f>
        <v>2</v>
      </c>
      <c r="E56" s="4">
        <f>D56/$D$123</f>
        <v>1.7184544983235876E-6</v>
      </c>
      <c r="F56" s="67">
        <f>F57</f>
        <v>2</v>
      </c>
      <c r="G56" s="4">
        <f t="shared" si="4"/>
        <v>2.6703292903212714E-6</v>
      </c>
      <c r="H56" s="3" t="s">
        <v>86</v>
      </c>
      <c r="I56" s="10" t="s">
        <v>76</v>
      </c>
    </row>
    <row r="57" spans="1:9" ht="31.5" customHeight="1" thickBot="1" x14ac:dyDescent="0.25">
      <c r="A57" s="64" t="s">
        <v>35</v>
      </c>
      <c r="B57" s="32">
        <v>0</v>
      </c>
      <c r="C57" s="4">
        <f t="shared" si="6"/>
        <v>8.1206436195954787E-2</v>
      </c>
      <c r="D57" s="69">
        <v>2</v>
      </c>
      <c r="E57" s="4">
        <f>D57/$D$123</f>
        <v>1.7184544983235876E-6</v>
      </c>
      <c r="F57" s="69">
        <v>2</v>
      </c>
      <c r="G57" s="4">
        <f t="shared" si="4"/>
        <v>2.6703292903212714E-6</v>
      </c>
      <c r="H57" s="3" t="s">
        <v>86</v>
      </c>
      <c r="I57" s="10" t="s">
        <v>76</v>
      </c>
    </row>
    <row r="58" spans="1:9" ht="45.75" customHeight="1" thickBot="1" x14ac:dyDescent="0.25">
      <c r="A58" s="87" t="s">
        <v>36</v>
      </c>
      <c r="B58" s="42">
        <f>SUM(B59+B61+B64)</f>
        <v>7166.5</v>
      </c>
      <c r="C58" s="43">
        <f t="shared" ref="C58:C63" si="7">B79/$B$123</f>
        <v>8.7589772389237881E-3</v>
      </c>
      <c r="D58" s="70">
        <f>D61+D64</f>
        <v>7185.8</v>
      </c>
      <c r="E58" s="77">
        <f>D58/$D$123</f>
        <v>6.1742351670268179E-3</v>
      </c>
      <c r="F58" s="70">
        <f>SUM(F59+F61+F64)</f>
        <v>4519.8999999999996</v>
      </c>
      <c r="G58" s="43">
        <f t="shared" si="4"/>
        <v>6.034810679661556E-3</v>
      </c>
      <c r="H58" s="42">
        <f t="shared" si="1"/>
        <v>-36.930161166538767</v>
      </c>
      <c r="I58" s="47">
        <f t="shared" si="2"/>
        <v>62.900442539452804</v>
      </c>
    </row>
    <row r="59" spans="1:9" s="18" customFormat="1" ht="45" hidden="1" x14ac:dyDescent="0.2">
      <c r="A59" s="85" t="s">
        <v>37</v>
      </c>
      <c r="B59" s="27">
        <f>SUM(B60)</f>
        <v>0</v>
      </c>
      <c r="C59" s="19">
        <f t="shared" si="7"/>
        <v>3.7586374517865353E-3</v>
      </c>
      <c r="D59" s="68">
        <f>SUM(D60)</f>
        <v>0</v>
      </c>
      <c r="E59" s="80">
        <f>D59/$D$123</f>
        <v>0</v>
      </c>
      <c r="F59" s="68">
        <f>SUM(F60)</f>
        <v>0</v>
      </c>
      <c r="G59" s="19">
        <f t="shared" si="4"/>
        <v>0</v>
      </c>
      <c r="H59" s="16" t="s">
        <v>86</v>
      </c>
      <c r="I59" s="20" t="s">
        <v>76</v>
      </c>
    </row>
    <row r="60" spans="1:9" s="18" customFormat="1" ht="33.75" hidden="1" customHeight="1" x14ac:dyDescent="0.2">
      <c r="A60" s="86" t="s">
        <v>38</v>
      </c>
      <c r="B60" s="3">
        <v>0</v>
      </c>
      <c r="C60" s="21">
        <f t="shared" si="7"/>
        <v>3.6973143906038716E-4</v>
      </c>
      <c r="D60" s="67">
        <v>0</v>
      </c>
      <c r="E60" s="81">
        <f>D60/$D$123</f>
        <v>0</v>
      </c>
      <c r="F60" s="67">
        <v>0</v>
      </c>
      <c r="G60" s="21">
        <f t="shared" si="4"/>
        <v>0</v>
      </c>
      <c r="H60" s="17" t="s">
        <v>86</v>
      </c>
      <c r="I60" s="22" t="s">
        <v>76</v>
      </c>
    </row>
    <row r="61" spans="1:9" ht="45" x14ac:dyDescent="0.2">
      <c r="A61" s="56" t="s">
        <v>39</v>
      </c>
      <c r="B61" s="3">
        <f>SUM(B62)</f>
        <v>3118.4</v>
      </c>
      <c r="C61" s="4">
        <f t="shared" si="7"/>
        <v>3.3889060127261484E-3</v>
      </c>
      <c r="D61" s="67">
        <f>SUM(D62:D63)</f>
        <v>5350.5</v>
      </c>
      <c r="E61" s="72">
        <f>D61/$D$123</f>
        <v>4.5972953966401777E-3</v>
      </c>
      <c r="F61" s="67">
        <f>SUM(F62)</f>
        <v>3508.9</v>
      </c>
      <c r="G61" s="4">
        <f t="shared" si="4"/>
        <v>4.6849592234041544E-3</v>
      </c>
      <c r="H61" s="3">
        <f t="shared" si="1"/>
        <v>12.522447408927647</v>
      </c>
      <c r="I61" s="10">
        <f t="shared" si="2"/>
        <v>65.580786842351174</v>
      </c>
    </row>
    <row r="62" spans="1:9" ht="79.5" customHeight="1" x14ac:dyDescent="0.2">
      <c r="A62" s="57" t="s">
        <v>40</v>
      </c>
      <c r="B62" s="3">
        <v>3118.4</v>
      </c>
      <c r="C62" s="4">
        <f t="shared" si="7"/>
        <v>8.1206436195954787E-2</v>
      </c>
      <c r="D62" s="67">
        <v>5350.5</v>
      </c>
      <c r="E62" s="4">
        <f>D62/$D$123</f>
        <v>4.5972953966401777E-3</v>
      </c>
      <c r="F62" s="67">
        <v>3508.9</v>
      </c>
      <c r="G62" s="4">
        <f t="shared" si="4"/>
        <v>4.6849592234041544E-3</v>
      </c>
      <c r="H62" s="3">
        <f t="shared" si="1"/>
        <v>12.522447408927647</v>
      </c>
      <c r="I62" s="10">
        <f t="shared" si="2"/>
        <v>65.580786842351174</v>
      </c>
    </row>
    <row r="63" spans="1:9" ht="42" customHeight="1" x14ac:dyDescent="0.2">
      <c r="A63" s="57" t="s">
        <v>120</v>
      </c>
      <c r="B63" s="3">
        <v>0</v>
      </c>
      <c r="C63" s="4">
        <f t="shared" si="7"/>
        <v>8.4701133454580853E-3</v>
      </c>
      <c r="D63" s="67">
        <v>0</v>
      </c>
      <c r="E63" s="4">
        <f>D63/$D$123</f>
        <v>0</v>
      </c>
      <c r="F63" s="67">
        <v>0</v>
      </c>
      <c r="G63" s="4">
        <f t="shared" si="4"/>
        <v>0</v>
      </c>
      <c r="H63" s="3" t="e">
        <f t="shared" si="1"/>
        <v>#DIV/0!</v>
      </c>
      <c r="I63" s="10" t="e">
        <f t="shared" si="2"/>
        <v>#DIV/0!</v>
      </c>
    </row>
    <row r="64" spans="1:9" ht="30" x14ac:dyDescent="0.2">
      <c r="A64" s="56" t="s">
        <v>41</v>
      </c>
      <c r="B64" s="3">
        <f>SUM(B65)</f>
        <v>4048.1</v>
      </c>
      <c r="C64" s="4">
        <f>B84/$B$123</f>
        <v>8.4701133454580853E-3</v>
      </c>
      <c r="D64" s="67">
        <f>SUM(D65)</f>
        <v>1835.3</v>
      </c>
      <c r="E64" s="4">
        <f>D64/$D$123</f>
        <v>1.57693977038664E-3</v>
      </c>
      <c r="F64" s="67">
        <f>SUM(F65)</f>
        <v>1011</v>
      </c>
      <c r="G64" s="4">
        <f t="shared" si="4"/>
        <v>1.3498514562574025E-3</v>
      </c>
      <c r="H64" s="3">
        <f t="shared" si="1"/>
        <v>-75.02532052073812</v>
      </c>
      <c r="I64" s="10">
        <f t="shared" si="2"/>
        <v>55.086361902686207</v>
      </c>
    </row>
    <row r="65" spans="1:9" ht="32.25" customHeight="1" x14ac:dyDescent="0.2">
      <c r="A65" s="64" t="s">
        <v>42</v>
      </c>
      <c r="B65" s="32">
        <v>4048.1</v>
      </c>
      <c r="C65" s="40">
        <f>B86/$B$123</f>
        <v>8.2194418848342138E-4</v>
      </c>
      <c r="D65" s="32">
        <v>1835.3</v>
      </c>
      <c r="E65" s="40">
        <f>D65/$D$123</f>
        <v>1.57693977038664E-3</v>
      </c>
      <c r="F65" s="69">
        <v>1011</v>
      </c>
      <c r="G65" s="40">
        <f t="shared" si="4"/>
        <v>1.3498514562574025E-3</v>
      </c>
      <c r="H65" s="32">
        <f t="shared" si="1"/>
        <v>-75.02532052073812</v>
      </c>
      <c r="I65" s="29">
        <f t="shared" si="2"/>
        <v>55.086361902686207</v>
      </c>
    </row>
    <row r="66" spans="1:9" ht="42.75" x14ac:dyDescent="0.2">
      <c r="A66" s="88" t="s">
        <v>43</v>
      </c>
      <c r="B66" s="73">
        <f>B68</f>
        <v>4742.8999999999996</v>
      </c>
      <c r="C66" s="74">
        <f>B87/$B$123</f>
        <v>2.7299520658071751E-3</v>
      </c>
      <c r="D66" s="73">
        <f>SUM(D67:D68)</f>
        <v>10711.3</v>
      </c>
      <c r="E66" s="74">
        <f>D66/$D$123</f>
        <v>9.2034408339467209E-3</v>
      </c>
      <c r="F66" s="76">
        <f>SUM(F67:F68)</f>
        <v>6307.6</v>
      </c>
      <c r="G66" s="74">
        <f t="shared" si="4"/>
        <v>8.4216845158152261E-3</v>
      </c>
      <c r="H66" s="73">
        <f t="shared" si="1"/>
        <v>32.990364544898711</v>
      </c>
      <c r="I66" s="75">
        <f t="shared" si="2"/>
        <v>58.887343272992076</v>
      </c>
    </row>
    <row r="67" spans="1:9" ht="41.25" customHeight="1" x14ac:dyDescent="0.2">
      <c r="A67" s="62" t="s">
        <v>117</v>
      </c>
      <c r="B67" s="3">
        <v>0</v>
      </c>
      <c r="C67" s="4">
        <f>B87/$B$123</f>
        <v>2.7299520658071751E-3</v>
      </c>
      <c r="D67" s="3">
        <v>2241.3000000000002</v>
      </c>
      <c r="E67" s="4">
        <f>D67/$D$123</f>
        <v>1.9257860335463286E-3</v>
      </c>
      <c r="F67" s="67">
        <v>0</v>
      </c>
      <c r="G67" s="4">
        <f t="shared" si="4"/>
        <v>0</v>
      </c>
      <c r="H67" s="3" t="e">
        <f t="shared" si="1"/>
        <v>#DIV/0!</v>
      </c>
      <c r="I67" s="10">
        <f t="shared" si="2"/>
        <v>0</v>
      </c>
    </row>
    <row r="68" spans="1:9" ht="32.25" customHeight="1" thickBot="1" x14ac:dyDescent="0.25">
      <c r="A68" s="61" t="s">
        <v>28</v>
      </c>
      <c r="B68" s="30">
        <v>4742.8999999999996</v>
      </c>
      <c r="C68" s="31">
        <f>B88/$B$123</f>
        <v>7.380284205492501E-4</v>
      </c>
      <c r="D68" s="30">
        <v>8470</v>
      </c>
      <c r="E68" s="31">
        <f>D68/$D$123</f>
        <v>7.2776548004003933E-3</v>
      </c>
      <c r="F68" s="71">
        <v>6307.6</v>
      </c>
      <c r="G68" s="31">
        <f t="shared" si="4"/>
        <v>8.4216845158152261E-3</v>
      </c>
      <c r="H68" s="30">
        <f t="shared" si="1"/>
        <v>32.990364544898711</v>
      </c>
      <c r="I68" s="41">
        <f t="shared" si="2"/>
        <v>74.469893742621025</v>
      </c>
    </row>
    <row r="69" spans="1:9" ht="22.5" customHeight="1" thickBot="1" x14ac:dyDescent="0.25">
      <c r="A69" s="87" t="s">
        <v>44</v>
      </c>
      <c r="B69" s="42">
        <f>B70</f>
        <v>650</v>
      </c>
      <c r="C69" s="43">
        <f>B89/$B$123</f>
        <v>4.5185413503015312E-5</v>
      </c>
      <c r="D69" s="42">
        <f>D70</f>
        <v>2597.1999999999998</v>
      </c>
      <c r="E69" s="43">
        <f>D69/$D$123</f>
        <v>2.2315850115230107E-3</v>
      </c>
      <c r="F69" s="70">
        <f>F70</f>
        <v>2117.8000000000002</v>
      </c>
      <c r="G69" s="43">
        <f t="shared" ref="G69:G100" si="8">F69/$F$123</f>
        <v>2.8276116855211943E-3</v>
      </c>
      <c r="H69" s="42" t="s">
        <v>86</v>
      </c>
      <c r="I69" s="47">
        <f t="shared" si="2"/>
        <v>81.541660249499472</v>
      </c>
    </row>
    <row r="70" spans="1:9" ht="24" customHeight="1" thickBot="1" x14ac:dyDescent="0.25">
      <c r="A70" s="61" t="s">
        <v>45</v>
      </c>
      <c r="B70" s="30">
        <v>650</v>
      </c>
      <c r="C70" s="31">
        <f>B90/$B$123</f>
        <v>1.8619259278385358E-3</v>
      </c>
      <c r="D70" s="30">
        <v>2597.1999999999998</v>
      </c>
      <c r="E70" s="31">
        <f>D70/$D$123</f>
        <v>2.2315850115230107E-3</v>
      </c>
      <c r="F70" s="71">
        <v>2117.8000000000002</v>
      </c>
      <c r="G70" s="31">
        <f t="shared" si="8"/>
        <v>2.8276116855211943E-3</v>
      </c>
      <c r="H70" s="30" t="s">
        <v>86</v>
      </c>
      <c r="I70" s="41">
        <f t="shared" si="2"/>
        <v>81.541660249499472</v>
      </c>
    </row>
    <row r="71" spans="1:9" ht="45" customHeight="1" thickBot="1" x14ac:dyDescent="0.25">
      <c r="A71" s="87" t="s">
        <v>46</v>
      </c>
      <c r="B71" s="42">
        <f>SUM(B72)</f>
        <v>49.9</v>
      </c>
      <c r="C71" s="43">
        <f>B92/$B$123</f>
        <v>0</v>
      </c>
      <c r="D71" s="70">
        <f>SUM(D72)</f>
        <v>6480.7</v>
      </c>
      <c r="E71" s="77">
        <f>D71/$D$123</f>
        <v>5.5683940336428367E-3</v>
      </c>
      <c r="F71" s="70">
        <f>SUM(F72)</f>
        <v>5850.0999999999995</v>
      </c>
      <c r="G71" s="43">
        <f t="shared" si="8"/>
        <v>7.8108466906542332E-3</v>
      </c>
      <c r="H71" s="42" t="s">
        <v>86</v>
      </c>
      <c r="I71" s="47">
        <f t="shared" si="2"/>
        <v>90.269569645254364</v>
      </c>
    </row>
    <row r="72" spans="1:9" ht="44.25" customHeight="1" x14ac:dyDescent="0.2">
      <c r="A72" s="58" t="s">
        <v>80</v>
      </c>
      <c r="B72" s="27">
        <f>SUM(B73:B74)</f>
        <v>49.9</v>
      </c>
      <c r="C72" s="38">
        <f>B94/$B$123</f>
        <v>0</v>
      </c>
      <c r="D72" s="68">
        <f>SUM(D73:D75)</f>
        <v>6480.7</v>
      </c>
      <c r="E72" s="38">
        <f>D72/$D$123</f>
        <v>5.5683940336428367E-3</v>
      </c>
      <c r="F72" s="68">
        <f>SUM(F73:F75)</f>
        <v>5850.0999999999995</v>
      </c>
      <c r="G72" s="38">
        <f t="shared" si="8"/>
        <v>7.8108466906542332E-3</v>
      </c>
      <c r="H72" s="27">
        <f t="shared" si="1"/>
        <v>11623.647294589178</v>
      </c>
      <c r="I72" s="39">
        <f t="shared" si="2"/>
        <v>90.269569645254364</v>
      </c>
    </row>
    <row r="73" spans="1:9" ht="30.75" customHeight="1" x14ac:dyDescent="0.2">
      <c r="A73" s="57" t="s">
        <v>79</v>
      </c>
      <c r="B73" s="3">
        <v>0</v>
      </c>
      <c r="C73" s="4">
        <f>B95/$B$123</f>
        <v>0</v>
      </c>
      <c r="D73" s="67">
        <v>6370.7</v>
      </c>
      <c r="E73" s="4">
        <f>D73/$D$123</f>
        <v>5.4738790362350393E-3</v>
      </c>
      <c r="F73" s="67">
        <v>5778.7</v>
      </c>
      <c r="G73" s="4">
        <f t="shared" si="8"/>
        <v>7.7155159349897645E-3</v>
      </c>
      <c r="H73" s="3" t="s">
        <v>86</v>
      </c>
      <c r="I73" s="39">
        <f t="shared" si="2"/>
        <v>90.70745757922991</v>
      </c>
    </row>
    <row r="74" spans="1:9" ht="37.5" customHeight="1" x14ac:dyDescent="0.2">
      <c r="A74" s="64" t="s">
        <v>105</v>
      </c>
      <c r="B74" s="32">
        <v>49.9</v>
      </c>
      <c r="C74" s="40">
        <f>B96/$B$123</f>
        <v>6.4138184166780067E-4</v>
      </c>
      <c r="D74" s="69">
        <v>110</v>
      </c>
      <c r="E74" s="40">
        <f>D74/$D$123</f>
        <v>9.4514997407797315E-5</v>
      </c>
      <c r="F74" s="69">
        <v>71.400000000000006</v>
      </c>
      <c r="G74" s="40">
        <f t="shared" si="8"/>
        <v>9.5330755664469391E-5</v>
      </c>
      <c r="H74" s="32">
        <f>F74/B74*100-100</f>
        <v>43.086172344689402</v>
      </c>
      <c r="I74" s="41">
        <f t="shared" si="2"/>
        <v>64.909090909090921</v>
      </c>
    </row>
    <row r="75" spans="1:9" ht="59.25" customHeight="1" thickBot="1" x14ac:dyDescent="0.25">
      <c r="A75" s="64" t="s">
        <v>118</v>
      </c>
      <c r="B75" s="32">
        <v>0</v>
      </c>
      <c r="C75" s="40">
        <f>B97/$B$123</f>
        <v>2.8689151430485915E-6</v>
      </c>
      <c r="D75" s="69">
        <v>0</v>
      </c>
      <c r="E75" s="40">
        <f>D75/$D$123</f>
        <v>0</v>
      </c>
      <c r="F75" s="69">
        <v>0</v>
      </c>
      <c r="G75" s="40">
        <f t="shared" si="8"/>
        <v>0</v>
      </c>
      <c r="H75" s="32" t="e">
        <f>F75/B75*100-100</f>
        <v>#DIV/0!</v>
      </c>
      <c r="I75" s="29" t="e">
        <f t="shared" si="2"/>
        <v>#DIV/0!</v>
      </c>
    </row>
    <row r="76" spans="1:9" s="15" customFormat="1" ht="44.25" customHeight="1" thickBot="1" x14ac:dyDescent="0.25">
      <c r="A76" s="87" t="s">
        <v>47</v>
      </c>
      <c r="B76" s="42">
        <f>SUM(B77+B80)</f>
        <v>26914.7</v>
      </c>
      <c r="C76" s="43">
        <f>B97/$B$123</f>
        <v>2.8689151430485915E-6</v>
      </c>
      <c r="D76" s="70">
        <f>SUM(D77+D80)</f>
        <v>43770.8</v>
      </c>
      <c r="E76" s="77">
        <f>D76/$D$123</f>
        <v>3.7609064077611047E-2</v>
      </c>
      <c r="F76" s="70">
        <f>SUM(F77+F80)</f>
        <v>28561.4</v>
      </c>
      <c r="G76" s="43">
        <f t="shared" si="8"/>
        <v>3.8134171496290982E-2</v>
      </c>
      <c r="H76" s="42">
        <f t="shared" si="1"/>
        <v>6.1182179255202556</v>
      </c>
      <c r="I76" s="47">
        <f t="shared" si="2"/>
        <v>65.252177250587152</v>
      </c>
    </row>
    <row r="77" spans="1:9" ht="30" customHeight="1" x14ac:dyDescent="0.2">
      <c r="A77" s="58" t="s">
        <v>48</v>
      </c>
      <c r="B77" s="27">
        <f>SUM(B78:B79)</f>
        <v>24818.5</v>
      </c>
      <c r="C77" s="38">
        <f>B99/$B$123</f>
        <v>0</v>
      </c>
      <c r="D77" s="68">
        <f>SUM(D78:D79)</f>
        <v>43494.8</v>
      </c>
      <c r="E77" s="79">
        <f>D77/$D$123</f>
        <v>3.7371917356842393E-2</v>
      </c>
      <c r="F77" s="68">
        <f>SUM(F78:F79)</f>
        <v>28399.200000000001</v>
      </c>
      <c r="G77" s="38">
        <f t="shared" si="8"/>
        <v>3.7917607790845922E-2</v>
      </c>
      <c r="H77" s="27">
        <f t="shared" si="1"/>
        <v>14.427543969216501</v>
      </c>
      <c r="I77" s="39">
        <f t="shared" si="2"/>
        <v>65.29332242015137</v>
      </c>
    </row>
    <row r="78" spans="1:9" ht="30.75" customHeight="1" x14ac:dyDescent="0.2">
      <c r="A78" s="57" t="s">
        <v>49</v>
      </c>
      <c r="B78" s="3">
        <v>19933.599999999999</v>
      </c>
      <c r="C78" s="4">
        <f>B100/$B$123</f>
        <v>2.7631238971486744E-4</v>
      </c>
      <c r="D78" s="67">
        <v>32438.1</v>
      </c>
      <c r="E78" s="72">
        <f>D78/$D$123</f>
        <v>2.7871699431035183E-2</v>
      </c>
      <c r="F78" s="67">
        <v>24507</v>
      </c>
      <c r="G78" s="4">
        <f t="shared" si="8"/>
        <v>3.2720879958951697E-2</v>
      </c>
      <c r="H78" s="3">
        <f t="shared" si="1"/>
        <v>22.943171328811673</v>
      </c>
      <c r="I78" s="10">
        <f t="shared" si="2"/>
        <v>75.550047629176802</v>
      </c>
    </row>
    <row r="79" spans="1:9" ht="33.75" customHeight="1" x14ac:dyDescent="0.2">
      <c r="A79" s="57" t="s">
        <v>50</v>
      </c>
      <c r="B79" s="3">
        <v>4884.8999999999996</v>
      </c>
      <c r="C79" s="4">
        <f>B101/$B$123</f>
        <v>0</v>
      </c>
      <c r="D79" s="67">
        <v>11056.7</v>
      </c>
      <c r="E79" s="4">
        <f>D79/$D$123</f>
        <v>9.5002179258072052E-3</v>
      </c>
      <c r="F79" s="67">
        <v>3892.2</v>
      </c>
      <c r="G79" s="4">
        <f t="shared" si="8"/>
        <v>5.1967278318942253E-3</v>
      </c>
      <c r="H79" s="3">
        <f t="shared" si="1"/>
        <v>-20.321808020635018</v>
      </c>
      <c r="I79" s="10">
        <f t="shared" si="2"/>
        <v>35.202185100436836</v>
      </c>
    </row>
    <row r="80" spans="1:9" ht="30" x14ac:dyDescent="0.2">
      <c r="A80" s="56" t="s">
        <v>51</v>
      </c>
      <c r="B80" s="3">
        <f>SUM(B81:B82)</f>
        <v>2096.1999999999998</v>
      </c>
      <c r="C80" s="4">
        <f>B102/$B$123</f>
        <v>0</v>
      </c>
      <c r="D80" s="67">
        <f>SUM(D81:D82)</f>
        <v>276</v>
      </c>
      <c r="E80" s="72">
        <f>D80/$D$123</f>
        <v>2.3714672076865508E-4</v>
      </c>
      <c r="F80" s="67">
        <f>SUM(F81:F82)</f>
        <v>162.19999999999999</v>
      </c>
      <c r="G80" s="4">
        <f t="shared" si="8"/>
        <v>2.1656370544505507E-4</v>
      </c>
      <c r="H80" s="3">
        <f t="shared" si="1"/>
        <v>-92.262188722450148</v>
      </c>
      <c r="I80" s="10">
        <f t="shared" si="2"/>
        <v>58.768115942028984</v>
      </c>
    </row>
    <row r="81" spans="1:9" ht="30" x14ac:dyDescent="0.2">
      <c r="A81" s="57" t="s">
        <v>52</v>
      </c>
      <c r="B81" s="3">
        <v>206.2</v>
      </c>
      <c r="C81" s="4">
        <f>B104/$B$123</f>
        <v>5.9314820582529631E-4</v>
      </c>
      <c r="D81" s="67">
        <v>276</v>
      </c>
      <c r="E81" s="72">
        <f>D81/$D$123</f>
        <v>2.3714672076865508E-4</v>
      </c>
      <c r="F81" s="67">
        <v>162.19999999999999</v>
      </c>
      <c r="G81" s="4">
        <f t="shared" si="8"/>
        <v>2.1656370544505507E-4</v>
      </c>
      <c r="H81" s="3">
        <f t="shared" si="1"/>
        <v>-21.338506304558678</v>
      </c>
      <c r="I81" s="10">
        <f t="shared" si="2"/>
        <v>58.768115942028984</v>
      </c>
    </row>
    <row r="82" spans="1:9" ht="30" x14ac:dyDescent="0.2">
      <c r="A82" s="57" t="s">
        <v>53</v>
      </c>
      <c r="B82" s="3">
        <v>1890</v>
      </c>
      <c r="C82" s="4">
        <f>B105/$B$123</f>
        <v>0</v>
      </c>
      <c r="D82" s="67">
        <v>0</v>
      </c>
      <c r="E82" s="72">
        <f>D82/$D$123</f>
        <v>0</v>
      </c>
      <c r="F82" s="67">
        <v>0</v>
      </c>
      <c r="G82" s="4">
        <f t="shared" si="8"/>
        <v>0</v>
      </c>
      <c r="H82" s="3">
        <f t="shared" si="1"/>
        <v>-100</v>
      </c>
      <c r="I82" s="10" t="e">
        <f t="shared" si="2"/>
        <v>#DIV/0!</v>
      </c>
    </row>
    <row r="83" spans="1:9" ht="15" thickBot="1" x14ac:dyDescent="0.25">
      <c r="A83" s="54" t="s">
        <v>83</v>
      </c>
      <c r="B83" s="51">
        <f>SUM(B84+B109)</f>
        <v>45289.000000000007</v>
      </c>
      <c r="C83" s="52">
        <f>B106/$B$123</f>
        <v>0</v>
      </c>
      <c r="D83" s="78">
        <f>SUM(D84+D109)</f>
        <v>128548.06</v>
      </c>
      <c r="E83" s="82">
        <f>D83/$D$123</f>
        <v>0.11045199597888522</v>
      </c>
      <c r="F83" s="78">
        <f>SUM(F84+F109)</f>
        <v>67333.2</v>
      </c>
      <c r="G83" s="52">
        <f t="shared" si="8"/>
        <v>8.9900908085530098E-2</v>
      </c>
      <c r="H83" s="51">
        <f t="shared" si="1"/>
        <v>48.674512574797376</v>
      </c>
      <c r="I83" s="53">
        <f t="shared" si="2"/>
        <v>52.379786983949813</v>
      </c>
    </row>
    <row r="84" spans="1:9" ht="15" x14ac:dyDescent="0.2">
      <c r="A84" s="58" t="s">
        <v>88</v>
      </c>
      <c r="B84" s="27">
        <f>SUM(B85:B108)</f>
        <v>4723.8</v>
      </c>
      <c r="C84" s="38">
        <f>B107/$B$123</f>
        <v>0</v>
      </c>
      <c r="D84" s="68">
        <f>SUM(D85:D105)</f>
        <v>35879.96</v>
      </c>
      <c r="E84" s="79">
        <f>D84/$D$123</f>
        <v>3.0829039330835192E-2</v>
      </c>
      <c r="F84" s="68">
        <f>SUM(F85:F105)</f>
        <v>6319.6</v>
      </c>
      <c r="G84" s="38">
        <f t="shared" si="8"/>
        <v>8.4377064915571523E-3</v>
      </c>
      <c r="H84" s="27">
        <f t="shared" ref="H84:H86" si="9">F84/B84*100-100</f>
        <v>33.782124560734985</v>
      </c>
      <c r="I84" s="39">
        <f t="shared" ref="I84:I86" si="10">F84/D84*100</f>
        <v>17.6131745966272</v>
      </c>
    </row>
    <row r="85" spans="1:9" ht="75" x14ac:dyDescent="0.2">
      <c r="A85" s="57" t="s">
        <v>108</v>
      </c>
      <c r="B85" s="67">
        <v>0</v>
      </c>
      <c r="C85" s="4">
        <f>B108/$B$123</f>
        <v>0</v>
      </c>
      <c r="D85" s="67">
        <v>0</v>
      </c>
      <c r="E85" s="72">
        <f>D85/$D$123</f>
        <v>0</v>
      </c>
      <c r="F85" s="67">
        <v>0</v>
      </c>
      <c r="G85" s="4">
        <f t="shared" si="8"/>
        <v>0</v>
      </c>
      <c r="H85" s="3" t="s">
        <v>86</v>
      </c>
      <c r="I85" s="10" t="e">
        <f t="shared" si="10"/>
        <v>#DIV/0!</v>
      </c>
    </row>
    <row r="86" spans="1:9" ht="75" x14ac:dyDescent="0.2">
      <c r="A86" s="57" t="s">
        <v>106</v>
      </c>
      <c r="B86" s="67">
        <v>458.4</v>
      </c>
      <c r="C86" s="4">
        <f t="shared" ref="C86:C91" si="11">B108/$B$123</f>
        <v>0</v>
      </c>
      <c r="D86" s="67">
        <v>548</v>
      </c>
      <c r="E86" s="4">
        <f>D86/$D$123</f>
        <v>4.7085653254066301E-4</v>
      </c>
      <c r="F86" s="67">
        <v>396.2</v>
      </c>
      <c r="G86" s="4">
        <f t="shared" si="8"/>
        <v>5.2899223241264376E-4</v>
      </c>
      <c r="H86" s="3">
        <f t="shared" si="9"/>
        <v>-13.568935427574175</v>
      </c>
      <c r="I86" s="10">
        <f t="shared" si="10"/>
        <v>72.299270072992698</v>
      </c>
    </row>
    <row r="87" spans="1:9" ht="60" x14ac:dyDescent="0.2">
      <c r="A87" s="57" t="s">
        <v>58</v>
      </c>
      <c r="B87" s="67">
        <v>1522.5</v>
      </c>
      <c r="C87" s="4">
        <f t="shared" si="11"/>
        <v>7.2736322850496707E-2</v>
      </c>
      <c r="D87" s="67">
        <v>1737.2</v>
      </c>
      <c r="E87" s="72">
        <f>D87/$D$123</f>
        <v>1.4926495772438681E-3</v>
      </c>
      <c r="F87" s="67">
        <v>1518.8</v>
      </c>
      <c r="G87" s="4">
        <f t="shared" si="8"/>
        <v>2.0278480630699734E-3</v>
      </c>
      <c r="H87" s="3" t="s">
        <v>76</v>
      </c>
      <c r="I87" s="10">
        <f t="shared" ref="I87:I122" si="12">F87/D87*100</f>
        <v>87.428045130094404</v>
      </c>
    </row>
    <row r="88" spans="1:9" ht="60" x14ac:dyDescent="0.2">
      <c r="A88" s="57" t="s">
        <v>59</v>
      </c>
      <c r="B88" s="67">
        <v>411.6</v>
      </c>
      <c r="C88" s="4">
        <f t="shared" si="11"/>
        <v>2.6284641926218313E-3</v>
      </c>
      <c r="D88" s="67">
        <v>595.9</v>
      </c>
      <c r="E88" s="72">
        <f>D88/$D$123</f>
        <v>5.1201351777551286E-4</v>
      </c>
      <c r="F88" s="67">
        <v>443.6</v>
      </c>
      <c r="G88" s="4">
        <f t="shared" si="8"/>
        <v>5.9227903659325796E-4</v>
      </c>
      <c r="H88" s="3">
        <f t="shared" ref="H88:H122" si="13">F88/B88*100-100</f>
        <v>7.7745383867832771</v>
      </c>
      <c r="I88" s="10">
        <f t="shared" si="12"/>
        <v>74.442020473233768</v>
      </c>
    </row>
    <row r="89" spans="1:9" ht="45" x14ac:dyDescent="0.2">
      <c r="A89" s="57" t="s">
        <v>60</v>
      </c>
      <c r="B89" s="67">
        <v>25.2</v>
      </c>
      <c r="C89" s="4">
        <f t="shared" si="11"/>
        <v>4.0021366245527844E-3</v>
      </c>
      <c r="D89" s="67">
        <v>33.1</v>
      </c>
      <c r="E89" s="72">
        <f>D89/$D$123</f>
        <v>2.8440421947255377E-5</v>
      </c>
      <c r="F89" s="67">
        <v>22.2</v>
      </c>
      <c r="G89" s="4">
        <f t="shared" si="8"/>
        <v>2.9640655122566111E-5</v>
      </c>
      <c r="H89" s="3">
        <f t="shared" si="13"/>
        <v>-11.904761904761912</v>
      </c>
      <c r="I89" s="10">
        <f t="shared" si="12"/>
        <v>67.069486404833839</v>
      </c>
    </row>
    <row r="90" spans="1:9" ht="50.25" customHeight="1" x14ac:dyDescent="0.2">
      <c r="A90" s="57" t="s">
        <v>61</v>
      </c>
      <c r="B90" s="67">
        <v>1038.4000000000001</v>
      </c>
      <c r="C90" s="4">
        <f t="shared" si="11"/>
        <v>5.3494508986069791E-2</v>
      </c>
      <c r="D90" s="67">
        <v>1563</v>
      </c>
      <c r="E90" s="72">
        <f>D90/$D$123</f>
        <v>1.3429721904398837E-3</v>
      </c>
      <c r="F90" s="67">
        <v>682.4</v>
      </c>
      <c r="G90" s="4">
        <f t="shared" si="8"/>
        <v>9.111163538576177E-4</v>
      </c>
      <c r="H90" s="3">
        <f t="shared" si="13"/>
        <v>-34.283513097072429</v>
      </c>
      <c r="I90" s="10">
        <f t="shared" si="12"/>
        <v>43.659628918746002</v>
      </c>
    </row>
    <row r="91" spans="1:9" ht="50.25" customHeight="1" x14ac:dyDescent="0.2">
      <c r="A91" s="57" t="s">
        <v>125</v>
      </c>
      <c r="B91" s="67">
        <v>0</v>
      </c>
      <c r="C91" s="4">
        <f t="shared" si="11"/>
        <v>0</v>
      </c>
      <c r="D91" s="67">
        <v>1104.7</v>
      </c>
      <c r="E91" s="72">
        <f>D91/$D$123</f>
        <v>9.4918834214903361E-4</v>
      </c>
      <c r="F91" s="67">
        <v>0</v>
      </c>
      <c r="G91" s="4">
        <f t="shared" si="8"/>
        <v>0</v>
      </c>
      <c r="H91" s="3" t="e">
        <f t="shared" si="13"/>
        <v>#DIV/0!</v>
      </c>
      <c r="I91" s="10">
        <f t="shared" si="12"/>
        <v>0</v>
      </c>
    </row>
    <row r="92" spans="1:9" ht="38.25" customHeight="1" x14ac:dyDescent="0.2">
      <c r="A92" s="57" t="s">
        <v>111</v>
      </c>
      <c r="B92" s="67">
        <v>0</v>
      </c>
      <c r="C92" s="4">
        <f>B113/$B$123</f>
        <v>0</v>
      </c>
      <c r="D92" s="67">
        <v>4542.3</v>
      </c>
      <c r="E92" s="72">
        <f>D92/$D$123</f>
        <v>3.902867933867616E-3</v>
      </c>
      <c r="F92" s="67">
        <v>682.8</v>
      </c>
      <c r="G92" s="4">
        <f t="shared" si="8"/>
        <v>9.1165041971568187E-4</v>
      </c>
      <c r="H92" s="3" t="s">
        <v>86</v>
      </c>
      <c r="I92" s="10">
        <f t="shared" si="12"/>
        <v>15.032032230367873</v>
      </c>
    </row>
    <row r="93" spans="1:9" ht="94.5" customHeight="1" x14ac:dyDescent="0.2">
      <c r="A93" s="57" t="s">
        <v>126</v>
      </c>
      <c r="B93" s="67">
        <v>0</v>
      </c>
      <c r="C93" s="4">
        <f>B114/$B$123</f>
        <v>1.8857737849651273E-3</v>
      </c>
      <c r="D93" s="67">
        <v>1067</v>
      </c>
      <c r="E93" s="72">
        <f>D93/$D$123</f>
        <v>9.1679547485563396E-4</v>
      </c>
      <c r="F93" s="67">
        <v>0</v>
      </c>
      <c r="G93" s="4">
        <f t="shared" si="8"/>
        <v>0</v>
      </c>
      <c r="H93" s="3" t="s">
        <v>86</v>
      </c>
      <c r="I93" s="10">
        <f t="shared" si="12"/>
        <v>0</v>
      </c>
    </row>
    <row r="94" spans="1:9" ht="61.5" customHeight="1" x14ac:dyDescent="0.2">
      <c r="A94" s="57" t="s">
        <v>112</v>
      </c>
      <c r="B94" s="67">
        <v>0</v>
      </c>
      <c r="C94" s="4">
        <f>B114/$B$123</f>
        <v>1.8857737849651273E-3</v>
      </c>
      <c r="D94" s="67">
        <v>0</v>
      </c>
      <c r="E94" s="72">
        <f>D94/$D$123</f>
        <v>0</v>
      </c>
      <c r="F94" s="67">
        <v>0</v>
      </c>
      <c r="G94" s="4">
        <f t="shared" si="8"/>
        <v>0</v>
      </c>
      <c r="H94" s="3" t="s">
        <v>86</v>
      </c>
      <c r="I94" s="10" t="e">
        <f t="shared" si="12"/>
        <v>#DIV/0!</v>
      </c>
    </row>
    <row r="95" spans="1:9" ht="63.75" customHeight="1" x14ac:dyDescent="0.2">
      <c r="A95" s="57" t="s">
        <v>81</v>
      </c>
      <c r="B95" s="67">
        <v>0</v>
      </c>
      <c r="C95" s="4">
        <f>B115/$B$123</f>
        <v>8.7501911862982029E-5</v>
      </c>
      <c r="D95" s="67">
        <v>35.6</v>
      </c>
      <c r="E95" s="72">
        <f>D95/$D$123</f>
        <v>3.0588490070159861E-5</v>
      </c>
      <c r="F95" s="67">
        <v>23.8</v>
      </c>
      <c r="G95" s="4">
        <f t="shared" si="8"/>
        <v>3.1776918554823128E-5</v>
      </c>
      <c r="H95" s="3" t="s">
        <v>86</v>
      </c>
      <c r="I95" s="10">
        <f t="shared" si="12"/>
        <v>66.853932584269657</v>
      </c>
    </row>
    <row r="96" spans="1:9" ht="30" x14ac:dyDescent="0.2">
      <c r="A96" s="57" t="s">
        <v>62</v>
      </c>
      <c r="B96" s="67">
        <v>357.7</v>
      </c>
      <c r="C96" s="4">
        <f>B116/$B$123</f>
        <v>8.6651995751853891E-3</v>
      </c>
      <c r="D96" s="67">
        <v>972.3</v>
      </c>
      <c r="E96" s="4">
        <f>D96/$D$123</f>
        <v>8.3542665436001204E-4</v>
      </c>
      <c r="F96" s="67">
        <v>437.6</v>
      </c>
      <c r="G96" s="4">
        <f t="shared" si="8"/>
        <v>5.8426804872229419E-4</v>
      </c>
      <c r="H96" s="3">
        <f t="shared" si="13"/>
        <v>22.337154039698078</v>
      </c>
      <c r="I96" s="10">
        <f t="shared" si="12"/>
        <v>45.006685179471361</v>
      </c>
    </row>
    <row r="97" spans="1:9" ht="60" x14ac:dyDescent="0.2">
      <c r="A97" s="57" t="s">
        <v>63</v>
      </c>
      <c r="B97" s="67">
        <v>1.6</v>
      </c>
      <c r="C97" s="4">
        <f>B119/$B$123</f>
        <v>7.6677136413866821E-3</v>
      </c>
      <c r="D97" s="67">
        <v>1.8</v>
      </c>
      <c r="E97" s="72">
        <f>D97/$D$123</f>
        <v>1.5466090484912289E-6</v>
      </c>
      <c r="F97" s="67">
        <v>1.8</v>
      </c>
      <c r="G97" s="4">
        <f t="shared" si="8"/>
        <v>2.4032963612891442E-6</v>
      </c>
      <c r="H97" s="3" t="s">
        <v>86</v>
      </c>
      <c r="I97" s="10">
        <f t="shared" si="12"/>
        <v>100</v>
      </c>
    </row>
    <row r="98" spans="1:9" ht="30" x14ac:dyDescent="0.2">
      <c r="A98" s="57" t="s">
        <v>109</v>
      </c>
      <c r="B98" s="67">
        <v>423.5</v>
      </c>
      <c r="C98" s="4">
        <f>B120/$B$123</f>
        <v>7.6677136413866821E-3</v>
      </c>
      <c r="D98" s="67">
        <v>21953.7</v>
      </c>
      <c r="E98" s="72">
        <f>D98/$D$123</f>
        <v>1.8863217259923272E-2</v>
      </c>
      <c r="F98" s="67">
        <v>1068.2</v>
      </c>
      <c r="G98" s="4">
        <f t="shared" si="8"/>
        <v>1.426222873960591E-3</v>
      </c>
      <c r="H98" s="3">
        <f t="shared" si="13"/>
        <v>152.2314049586777</v>
      </c>
      <c r="I98" s="10">
        <f t="shared" si="12"/>
        <v>4.8656946209522767</v>
      </c>
    </row>
    <row r="99" spans="1:9" ht="27" customHeight="1" x14ac:dyDescent="0.2">
      <c r="A99" s="57" t="s">
        <v>107</v>
      </c>
      <c r="B99" s="67">
        <v>0</v>
      </c>
      <c r="C99" s="4">
        <f>B120/$B$123</f>
        <v>7.6677136413866821E-3</v>
      </c>
      <c r="D99" s="67">
        <v>6</v>
      </c>
      <c r="E99" s="72">
        <f>D99/$D$123</f>
        <v>5.155363494970763E-6</v>
      </c>
      <c r="F99" s="67">
        <v>6</v>
      </c>
      <c r="G99" s="4">
        <f t="shared" si="8"/>
        <v>8.0109878709638128E-6</v>
      </c>
      <c r="H99" s="3" t="s">
        <v>76</v>
      </c>
      <c r="I99" s="10">
        <f t="shared" si="12"/>
        <v>100</v>
      </c>
    </row>
    <row r="100" spans="1:9" ht="21.75" customHeight="1" x14ac:dyDescent="0.2">
      <c r="A100" s="57" t="s">
        <v>64</v>
      </c>
      <c r="B100" s="67">
        <v>154.1</v>
      </c>
      <c r="C100" s="4">
        <f>B122/$B$123</f>
        <v>7.6677136413866821E-3</v>
      </c>
      <c r="D100" s="67">
        <v>287</v>
      </c>
      <c r="E100" s="72">
        <f>D100/$D$123</f>
        <v>2.4659822050943482E-4</v>
      </c>
      <c r="F100" s="67">
        <v>217.2</v>
      </c>
      <c r="G100" s="4">
        <f t="shared" si="8"/>
        <v>2.8999776092889006E-4</v>
      </c>
      <c r="H100" s="3">
        <f t="shared" si="13"/>
        <v>40.947436729396486</v>
      </c>
      <c r="I100" s="10">
        <f t="shared" si="12"/>
        <v>75.679442508710792</v>
      </c>
    </row>
    <row r="101" spans="1:9" ht="30" x14ac:dyDescent="0.2">
      <c r="A101" s="57" t="s">
        <v>65</v>
      </c>
      <c r="B101" s="67">
        <v>0</v>
      </c>
      <c r="C101" s="4">
        <f>B123/$B$123</f>
        <v>1</v>
      </c>
      <c r="D101" s="67">
        <v>59</v>
      </c>
      <c r="E101" s="4">
        <f>D101/$D$123</f>
        <v>5.0694407700545836E-5</v>
      </c>
      <c r="F101" s="67">
        <v>0</v>
      </c>
      <c r="G101" s="4">
        <f>F101/$F$123</f>
        <v>0</v>
      </c>
      <c r="H101" s="3" t="s">
        <v>86</v>
      </c>
      <c r="I101" s="10">
        <f t="shared" si="12"/>
        <v>0</v>
      </c>
    </row>
    <row r="102" spans="1:9" ht="45" x14ac:dyDescent="0.2">
      <c r="A102" s="57" t="s">
        <v>66</v>
      </c>
      <c r="B102" s="67">
        <v>0</v>
      </c>
      <c r="C102" s="4">
        <f>B124/$B$123</f>
        <v>0</v>
      </c>
      <c r="D102" s="67">
        <v>0.06</v>
      </c>
      <c r="E102" s="72">
        <f>D102/$D$123</f>
        <v>5.1553634949707623E-8</v>
      </c>
      <c r="F102" s="67">
        <v>0</v>
      </c>
      <c r="G102" s="4">
        <f>F102/$F$123</f>
        <v>0</v>
      </c>
      <c r="H102" s="3" t="s">
        <v>86</v>
      </c>
      <c r="I102" s="10">
        <f t="shared" si="12"/>
        <v>0</v>
      </c>
    </row>
    <row r="103" spans="1:9" ht="30" x14ac:dyDescent="0.2">
      <c r="A103" s="57" t="s">
        <v>114</v>
      </c>
      <c r="B103" s="67">
        <v>0</v>
      </c>
      <c r="C103" s="4">
        <f>B125/$B$123</f>
        <v>0</v>
      </c>
      <c r="D103" s="67">
        <v>16.3</v>
      </c>
      <c r="E103" s="72">
        <f>D103/$D$123</f>
        <v>1.4005404161337239E-5</v>
      </c>
      <c r="F103" s="67">
        <v>0</v>
      </c>
      <c r="G103" s="4">
        <f>F103/$F$123</f>
        <v>0</v>
      </c>
      <c r="H103" s="3" t="s">
        <v>86</v>
      </c>
      <c r="I103" s="10">
        <f t="shared" si="12"/>
        <v>0</v>
      </c>
    </row>
    <row r="104" spans="1:9" ht="30" x14ac:dyDescent="0.2">
      <c r="A104" s="57" t="s">
        <v>67</v>
      </c>
      <c r="B104" s="67">
        <v>330.8</v>
      </c>
      <c r="C104" s="4">
        <f t="shared" ref="C104:C117" si="14">B125/$B$123</f>
        <v>0</v>
      </c>
      <c r="D104" s="67">
        <v>1357</v>
      </c>
      <c r="E104" s="72">
        <f>D104/$D$123</f>
        <v>1.1659713771125541E-3</v>
      </c>
      <c r="F104" s="67">
        <v>819</v>
      </c>
      <c r="G104" s="72">
        <f>F104/$F$123</f>
        <v>1.0934998443865606E-3</v>
      </c>
      <c r="H104" s="67">
        <f t="shared" si="13"/>
        <v>147.58162031438937</v>
      </c>
      <c r="I104" s="83">
        <f t="shared" si="12"/>
        <v>60.353721444362563</v>
      </c>
    </row>
    <row r="105" spans="1:9" ht="45" x14ac:dyDescent="0.2">
      <c r="A105" s="57" t="s">
        <v>110</v>
      </c>
      <c r="B105" s="67">
        <v>0</v>
      </c>
      <c r="C105" s="4">
        <f t="shared" si="14"/>
        <v>0</v>
      </c>
      <c r="D105" s="67">
        <v>0</v>
      </c>
      <c r="E105" s="72">
        <f>D105/$D$123</f>
        <v>0</v>
      </c>
      <c r="F105" s="67">
        <v>0</v>
      </c>
      <c r="G105" s="4">
        <f>F105/$F$123</f>
        <v>0</v>
      </c>
      <c r="H105" s="3" t="s">
        <v>86</v>
      </c>
      <c r="I105" s="10" t="s">
        <v>86</v>
      </c>
    </row>
    <row r="106" spans="1:9" ht="30" hidden="1" x14ac:dyDescent="0.2">
      <c r="A106" s="65" t="s">
        <v>68</v>
      </c>
      <c r="B106" s="66">
        <v>0</v>
      </c>
      <c r="C106" s="4">
        <f t="shared" si="14"/>
        <v>0</v>
      </c>
      <c r="D106" s="66">
        <v>0</v>
      </c>
      <c r="E106" s="4">
        <f>D106/$D$123</f>
        <v>0</v>
      </c>
      <c r="F106" s="66">
        <v>0</v>
      </c>
      <c r="G106" s="4">
        <f>F106/$F$123</f>
        <v>0</v>
      </c>
      <c r="H106" s="3" t="s">
        <v>86</v>
      </c>
      <c r="I106" s="10" t="s">
        <v>86</v>
      </c>
    </row>
    <row r="107" spans="1:9" ht="45" hidden="1" x14ac:dyDescent="0.2">
      <c r="A107" s="65" t="s">
        <v>69</v>
      </c>
      <c r="B107" s="66">
        <v>0</v>
      </c>
      <c r="C107" s="4">
        <f t="shared" si="14"/>
        <v>0</v>
      </c>
      <c r="D107" s="66">
        <v>0</v>
      </c>
      <c r="E107" s="4">
        <f>D107/$D$123</f>
        <v>0</v>
      </c>
      <c r="F107" s="66">
        <v>0</v>
      </c>
      <c r="G107" s="4">
        <f>F107/$F$123</f>
        <v>0</v>
      </c>
      <c r="H107" s="3" t="s">
        <v>86</v>
      </c>
      <c r="I107" s="10" t="s">
        <v>86</v>
      </c>
    </row>
    <row r="108" spans="1:9" ht="45" hidden="1" x14ac:dyDescent="0.2">
      <c r="A108" s="65" t="s">
        <v>70</v>
      </c>
      <c r="B108" s="66">
        <v>0</v>
      </c>
      <c r="C108" s="4">
        <f t="shared" si="14"/>
        <v>0</v>
      </c>
      <c r="D108" s="66">
        <v>0</v>
      </c>
      <c r="E108" s="4">
        <f>D108/$D$123</f>
        <v>0</v>
      </c>
      <c r="F108" s="66">
        <v>0</v>
      </c>
      <c r="G108" s="4">
        <f>F108/$F$123</f>
        <v>0</v>
      </c>
      <c r="H108" s="3" t="s">
        <v>86</v>
      </c>
      <c r="I108" s="10" t="s">
        <v>86</v>
      </c>
    </row>
    <row r="109" spans="1:9" ht="30" x14ac:dyDescent="0.2">
      <c r="A109" s="56" t="s">
        <v>87</v>
      </c>
      <c r="B109" s="67">
        <f>SUM(B110:B118)</f>
        <v>40565.200000000004</v>
      </c>
      <c r="C109" s="4">
        <f t="shared" si="14"/>
        <v>0</v>
      </c>
      <c r="D109" s="67">
        <f>SUM(D110:D118)</f>
        <v>92668.1</v>
      </c>
      <c r="E109" s="72">
        <f>D109/$D$123</f>
        <v>7.9622956648050025E-2</v>
      </c>
      <c r="F109" s="67">
        <f>SUM(F110:F118)</f>
        <v>61013.599999999999</v>
      </c>
      <c r="G109" s="4">
        <f>F109/$F$123</f>
        <v>8.1463201593972953E-2</v>
      </c>
      <c r="H109" s="3">
        <f t="shared" si="13"/>
        <v>50.408724719710477</v>
      </c>
      <c r="I109" s="10">
        <f t="shared" si="12"/>
        <v>65.840995984594471</v>
      </c>
    </row>
    <row r="110" spans="1:9" ht="30" x14ac:dyDescent="0.2">
      <c r="A110" s="57" t="s">
        <v>71</v>
      </c>
      <c r="B110" s="67">
        <v>1465.9</v>
      </c>
      <c r="C110" s="4">
        <f t="shared" si="14"/>
        <v>0</v>
      </c>
      <c r="D110" s="67">
        <v>3351.8</v>
      </c>
      <c r="E110" s="72">
        <f>D110/$D$123</f>
        <v>2.8799578937405007E-3</v>
      </c>
      <c r="F110" s="67">
        <v>1925.6</v>
      </c>
      <c r="G110" s="4">
        <f>F110/$F$123</f>
        <v>2.5709930407213197E-3</v>
      </c>
      <c r="H110" s="3">
        <f t="shared" si="13"/>
        <v>31.359574322941512</v>
      </c>
      <c r="I110" s="10">
        <f t="shared" si="12"/>
        <v>57.449728504087346</v>
      </c>
    </row>
    <row r="111" spans="1:9" ht="20.25" customHeight="1" x14ac:dyDescent="0.2">
      <c r="A111" s="57" t="s">
        <v>72</v>
      </c>
      <c r="B111" s="67">
        <v>2232</v>
      </c>
      <c r="C111" s="4">
        <f t="shared" si="14"/>
        <v>0</v>
      </c>
      <c r="D111" s="67">
        <v>3294.7</v>
      </c>
      <c r="E111" s="72">
        <f>D111/$D$123</f>
        <v>2.8308960178133617E-3</v>
      </c>
      <c r="F111" s="67">
        <v>2728</v>
      </c>
      <c r="G111" s="4">
        <f>F111/$F$123</f>
        <v>3.6423291519982141E-3</v>
      </c>
      <c r="H111" s="3">
        <f t="shared" si="13"/>
        <v>22.222222222222229</v>
      </c>
      <c r="I111" s="10">
        <f t="shared" si="12"/>
        <v>82.799647919385691</v>
      </c>
    </row>
    <row r="112" spans="1:9" ht="30" customHeight="1" x14ac:dyDescent="0.2">
      <c r="A112" s="57" t="s">
        <v>73</v>
      </c>
      <c r="B112" s="67">
        <v>29834</v>
      </c>
      <c r="C112" s="4">
        <f t="shared" si="14"/>
        <v>0</v>
      </c>
      <c r="D112" s="67">
        <v>53251.7</v>
      </c>
      <c r="E112" s="72">
        <f>D112/$D$123</f>
        <v>4.5755311704189089E-2</v>
      </c>
      <c r="F112" s="67">
        <v>36425.1</v>
      </c>
      <c r="G112" s="4">
        <f>F112/$F$123</f>
        <v>4.8633505716440664E-2</v>
      </c>
      <c r="H112" s="3">
        <f t="shared" si="13"/>
        <v>22.092578936783539</v>
      </c>
      <c r="I112" s="10">
        <f t="shared" si="12"/>
        <v>68.401759943814</v>
      </c>
    </row>
    <row r="113" spans="1:9" ht="62.25" hidden="1" customHeight="1" x14ac:dyDescent="0.2">
      <c r="A113" s="55" t="s">
        <v>82</v>
      </c>
      <c r="B113" s="3">
        <v>0</v>
      </c>
      <c r="C113" s="4">
        <f t="shared" si="14"/>
        <v>0</v>
      </c>
      <c r="D113" s="3">
        <v>0</v>
      </c>
      <c r="E113" s="4">
        <f>D113/$D$123</f>
        <v>0</v>
      </c>
      <c r="F113" s="3">
        <v>0</v>
      </c>
      <c r="G113" s="4">
        <f>F113/$F$123</f>
        <v>0</v>
      </c>
      <c r="H113" s="3" t="e">
        <f t="shared" si="13"/>
        <v>#DIV/0!</v>
      </c>
      <c r="I113" s="10" t="s">
        <v>76</v>
      </c>
    </row>
    <row r="114" spans="1:9" ht="23.25" customHeight="1" x14ac:dyDescent="0.2">
      <c r="A114" s="57" t="s">
        <v>91</v>
      </c>
      <c r="B114" s="67">
        <v>1051.7</v>
      </c>
      <c r="C114" s="4">
        <f t="shared" si="14"/>
        <v>0</v>
      </c>
      <c r="D114" s="67">
        <v>2193.1999999999998</v>
      </c>
      <c r="E114" s="72">
        <f>D114/$D$123</f>
        <v>1.8844572028616459E-3</v>
      </c>
      <c r="F114" s="67">
        <v>1298.5999999999999</v>
      </c>
      <c r="G114" s="4">
        <f>F114/$F$123</f>
        <v>1.7338448082056012E-3</v>
      </c>
      <c r="H114" s="3">
        <f t="shared" si="13"/>
        <v>23.476276504706647</v>
      </c>
      <c r="I114" s="10">
        <f t="shared" si="12"/>
        <v>59.210286339595108</v>
      </c>
    </row>
    <row r="115" spans="1:9" ht="30" customHeight="1" x14ac:dyDescent="0.2">
      <c r="A115" s="57" t="s">
        <v>92</v>
      </c>
      <c r="B115" s="67">
        <v>48.8</v>
      </c>
      <c r="C115" s="4">
        <f t="shared" si="14"/>
        <v>0</v>
      </c>
      <c r="D115" s="67">
        <v>116</v>
      </c>
      <c r="E115" s="72">
        <f>D115/$D$123</f>
        <v>9.9670360902768079E-5</v>
      </c>
      <c r="F115" s="67">
        <v>84</v>
      </c>
      <c r="G115" s="4">
        <f>F115/$F$123</f>
        <v>1.1215383019349339E-4</v>
      </c>
      <c r="H115" s="3">
        <f t="shared" si="13"/>
        <v>72.131147540983619</v>
      </c>
      <c r="I115" s="10">
        <f t="shared" si="12"/>
        <v>72.41379310344827</v>
      </c>
    </row>
    <row r="116" spans="1:9" ht="30" x14ac:dyDescent="0.2">
      <c r="A116" s="57" t="s">
        <v>74</v>
      </c>
      <c r="B116" s="67">
        <v>4832.6000000000004</v>
      </c>
      <c r="C116" s="4">
        <f t="shared" si="14"/>
        <v>0</v>
      </c>
      <c r="D116" s="67">
        <v>29701.1</v>
      </c>
      <c r="E116" s="72">
        <f>D116/$D$123</f>
        <v>2.5519994450079353E-2</v>
      </c>
      <c r="F116" s="67">
        <v>17792.7</v>
      </c>
      <c r="G116" s="4">
        <f>F116/$F$123</f>
        <v>2.3756183981949643E-2</v>
      </c>
      <c r="H116" s="3">
        <f t="shared" si="13"/>
        <v>268.1806894839217</v>
      </c>
      <c r="I116" s="29">
        <f t="shared" si="12"/>
        <v>59.9058620724485</v>
      </c>
    </row>
    <row r="117" spans="1:9" ht="75" x14ac:dyDescent="0.2">
      <c r="A117" s="57" t="s">
        <v>113</v>
      </c>
      <c r="B117" s="67">
        <v>1055.3</v>
      </c>
      <c r="C117" s="4">
        <f t="shared" si="14"/>
        <v>0</v>
      </c>
      <c r="D117" s="67">
        <v>759.6</v>
      </c>
      <c r="E117" s="72">
        <f>D117/$D$123</f>
        <v>6.5266901846329853E-4</v>
      </c>
      <c r="F117" s="67">
        <v>759.6</v>
      </c>
      <c r="G117" s="4">
        <f>F117/$F$123</f>
        <v>1.0141910644640188E-3</v>
      </c>
      <c r="H117" s="3" t="s">
        <v>86</v>
      </c>
      <c r="I117" s="10">
        <f t="shared" si="12"/>
        <v>100</v>
      </c>
    </row>
    <row r="118" spans="1:9" ht="81.75" customHeight="1" x14ac:dyDescent="0.2">
      <c r="A118" s="57" t="s">
        <v>129</v>
      </c>
      <c r="B118" s="67">
        <v>44.9</v>
      </c>
      <c r="C118" s="4">
        <f>B138/$B$123</f>
        <v>0</v>
      </c>
      <c r="D118" s="67">
        <v>0</v>
      </c>
      <c r="E118" s="72">
        <f>D118/$D$123</f>
        <v>0</v>
      </c>
      <c r="F118" s="67">
        <v>0</v>
      </c>
      <c r="G118" s="4">
        <f>F118/$F$123</f>
        <v>0</v>
      </c>
      <c r="H118" s="3">
        <f t="shared" si="13"/>
        <v>-100</v>
      </c>
      <c r="I118" s="10" t="e">
        <f t="shared" si="12"/>
        <v>#DIV/0!</v>
      </c>
    </row>
    <row r="119" spans="1:9" ht="28.5" x14ac:dyDescent="0.2">
      <c r="A119" s="88" t="s">
        <v>84</v>
      </c>
      <c r="B119" s="76">
        <f>SUM(B120)</f>
        <v>4276.3</v>
      </c>
      <c r="C119" s="74">
        <f>B138/$B$123</f>
        <v>0</v>
      </c>
      <c r="D119" s="76">
        <f>SUM(D120)</f>
        <v>168000</v>
      </c>
      <c r="E119" s="90">
        <f>D119/$D$123</f>
        <v>0.14435017785918136</v>
      </c>
      <c r="F119" s="76">
        <f>SUM(F120)</f>
        <v>57803.3</v>
      </c>
      <c r="G119" s="74">
        <f>F119/$F$123</f>
        <v>7.7176922533613773E-2</v>
      </c>
      <c r="H119" s="73">
        <f t="shared" si="13"/>
        <v>1251.7129294015854</v>
      </c>
      <c r="I119" s="75">
        <f t="shared" si="12"/>
        <v>34.406726190476192</v>
      </c>
    </row>
    <row r="120" spans="1:9" ht="30" x14ac:dyDescent="0.2">
      <c r="A120" s="58" t="s">
        <v>85</v>
      </c>
      <c r="B120" s="68">
        <f>SUM(B121:B122)</f>
        <v>4276.3</v>
      </c>
      <c r="C120" s="38">
        <f>B139/$B$123</f>
        <v>0</v>
      </c>
      <c r="D120" s="68">
        <f>SUM(D121:D122)</f>
        <v>168000</v>
      </c>
      <c r="E120" s="79">
        <f>D120/$D$123</f>
        <v>0.14435017785918136</v>
      </c>
      <c r="F120" s="68">
        <f>SUM(F121:F122)</f>
        <v>57803.3</v>
      </c>
      <c r="G120" s="38">
        <f>F120/$F$123</f>
        <v>7.7176922533613773E-2</v>
      </c>
      <c r="H120" s="27">
        <f t="shared" si="13"/>
        <v>1251.7129294015854</v>
      </c>
      <c r="I120" s="39">
        <f t="shared" si="12"/>
        <v>34.406726190476192</v>
      </c>
    </row>
    <row r="121" spans="1:9" ht="45" x14ac:dyDescent="0.2">
      <c r="A121" s="61" t="s">
        <v>127</v>
      </c>
      <c r="B121" s="71">
        <v>0</v>
      </c>
      <c r="C121" s="40">
        <f>B139/$B$123</f>
        <v>0</v>
      </c>
      <c r="D121" s="71">
        <v>168000</v>
      </c>
      <c r="E121" s="84">
        <f>D121/$D$123</f>
        <v>0.14435017785918136</v>
      </c>
      <c r="F121" s="71">
        <v>57803.3</v>
      </c>
      <c r="G121" s="40">
        <f>F121/$F$123</f>
        <v>7.7176922533613773E-2</v>
      </c>
      <c r="H121" s="27" t="e">
        <f t="shared" si="13"/>
        <v>#DIV/0!</v>
      </c>
      <c r="I121" s="29">
        <f t="shared" si="12"/>
        <v>34.406726190476192</v>
      </c>
    </row>
    <row r="122" spans="1:9" ht="68.25" customHeight="1" thickBot="1" x14ac:dyDescent="0.25">
      <c r="A122" s="64" t="s">
        <v>57</v>
      </c>
      <c r="B122" s="69">
        <v>4276.3</v>
      </c>
      <c r="C122" s="40">
        <f>B140/$B$123</f>
        <v>0</v>
      </c>
      <c r="D122" s="69">
        <v>0</v>
      </c>
      <c r="E122" s="84">
        <f>D122/$D$123</f>
        <v>0</v>
      </c>
      <c r="F122" s="69">
        <v>0</v>
      </c>
      <c r="G122" s="40">
        <f>F122/$F$123</f>
        <v>0</v>
      </c>
      <c r="H122" s="27">
        <f t="shared" si="13"/>
        <v>-100</v>
      </c>
      <c r="I122" s="29" t="e">
        <f t="shared" si="12"/>
        <v>#DIV/0!</v>
      </c>
    </row>
    <row r="123" spans="1:9" ht="15.75" thickBot="1" x14ac:dyDescent="0.25">
      <c r="A123" s="44" t="s">
        <v>75</v>
      </c>
      <c r="B123" s="45">
        <f>SUM(B5+B24+B40+B42+B58+B66+B69+B71+B76+B83+B119)</f>
        <v>557702.10000000009</v>
      </c>
      <c r="C123" s="45" t="s">
        <v>76</v>
      </c>
      <c r="D123" s="45">
        <f>SUM(D5+D24+D40+D42+D58+D66+D69+D71+D76+D83+D119)</f>
        <v>1163836.46</v>
      </c>
      <c r="E123" s="45" t="s">
        <v>86</v>
      </c>
      <c r="F123" s="45">
        <f>SUM(F5+F24+F40+F42+F58+F66+F69+F71+F76+F83+F119)</f>
        <v>748971.3</v>
      </c>
      <c r="G123" s="48" t="s">
        <v>76</v>
      </c>
      <c r="H123" s="49" t="s">
        <v>86</v>
      </c>
      <c r="I123" s="50">
        <f t="shared" ref="I123" si="15">F123/D123*100/100</f>
        <v>0.64353654980013264</v>
      </c>
    </row>
  </sheetData>
  <mergeCells count="1">
    <mergeCell ref="A1:I1"/>
  </mergeCells>
  <pageMargins left="0.31496062992125984" right="0.23989583333333334" top="0.21279761904761904" bottom="0.42395833333333333" header="0.31496062992125984" footer="0.31496062992125984"/>
  <pageSetup paperSize="9" scale="5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cp:lastPrinted>2025-04-15T09:54:21Z</cp:lastPrinted>
  <dcterms:created xsi:type="dcterms:W3CDTF">2021-07-16T11:47:31Z</dcterms:created>
  <dcterms:modified xsi:type="dcterms:W3CDTF">2025-10-02T13:00:08Z</dcterms:modified>
</cp:coreProperties>
</file>