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10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H11" i="3" l="1"/>
  <c r="D61" i="3"/>
  <c r="D58" i="3" s="1"/>
  <c r="I67" i="3"/>
  <c r="H67" i="3"/>
  <c r="I63" i="3"/>
  <c r="H63" i="3"/>
  <c r="I11" i="3"/>
  <c r="B6" i="3" l="1"/>
  <c r="H75" i="3" l="1"/>
  <c r="I15" i="3"/>
  <c r="I14" i="3"/>
  <c r="I82" i="3"/>
  <c r="F72" i="3"/>
  <c r="F71" i="3" s="1"/>
  <c r="D72" i="3"/>
  <c r="D71" i="3" s="1"/>
  <c r="I75" i="3"/>
  <c r="F80" i="3" l="1"/>
  <c r="F66" i="3"/>
  <c r="D66" i="3"/>
  <c r="D25" i="3"/>
  <c r="F25" i="3"/>
  <c r="F9" i="3"/>
  <c r="D9" i="3"/>
  <c r="H15" i="3"/>
  <c r="H14" i="3"/>
  <c r="F84" i="3" l="1"/>
  <c r="H119" i="3"/>
  <c r="H116" i="3"/>
  <c r="I115" i="3"/>
  <c r="H111" i="3"/>
  <c r="H112" i="3"/>
  <c r="H113" i="3"/>
  <c r="I102" i="3"/>
  <c r="H102" i="3"/>
  <c r="I96" i="3"/>
  <c r="H96" i="3"/>
  <c r="I85" i="3"/>
  <c r="H74" i="3"/>
  <c r="I73" i="3"/>
  <c r="I74" i="3"/>
  <c r="I38" i="3"/>
  <c r="I39" i="3"/>
  <c r="H38" i="3"/>
  <c r="H39" i="3"/>
  <c r="H21" i="3"/>
  <c r="H17" i="3"/>
  <c r="H18" i="3"/>
  <c r="H13" i="3"/>
  <c r="H7" i="3"/>
  <c r="H8" i="3"/>
  <c r="H10" i="3"/>
  <c r="I101" i="3"/>
  <c r="B107" i="3"/>
  <c r="B84" i="3"/>
  <c r="B83" i="3" l="1"/>
  <c r="F107" i="3"/>
  <c r="I116" i="3"/>
  <c r="F83" i="3" l="1"/>
  <c r="D107" i="3"/>
  <c r="D84" i="3"/>
  <c r="D83" i="3" l="1"/>
  <c r="B56" i="3"/>
  <c r="B53" i="3"/>
  <c r="F30" i="3"/>
  <c r="D30" i="3"/>
  <c r="B30" i="3"/>
  <c r="I33" i="3"/>
  <c r="H31" i="3"/>
  <c r="B9" i="3"/>
  <c r="F61" i="3"/>
  <c r="F56" i="3"/>
  <c r="F53" i="3"/>
  <c r="F37" i="3"/>
  <c r="F6" i="3"/>
  <c r="B72" i="3"/>
  <c r="D56" i="3"/>
  <c r="D53" i="3"/>
  <c r="D37" i="3"/>
  <c r="D6" i="3"/>
  <c r="H72" i="3" l="1"/>
  <c r="I72" i="3"/>
  <c r="I81" i="3"/>
  <c r="I86" i="3"/>
  <c r="H81" i="3"/>
  <c r="H82" i="3"/>
  <c r="H86" i="3"/>
  <c r="I113" i="3" l="1"/>
  <c r="I112" i="3"/>
  <c r="H84" i="3" l="1"/>
  <c r="I84" i="3" l="1"/>
  <c r="I32" i="3"/>
  <c r="I7" i="3" l="1"/>
  <c r="I10" i="3"/>
  <c r="I13" i="3"/>
  <c r="I17" i="3"/>
  <c r="I21" i="3"/>
  <c r="I23" i="3"/>
  <c r="I26" i="3"/>
  <c r="I27" i="3"/>
  <c r="I28" i="3"/>
  <c r="I31" i="3"/>
  <c r="I35" i="3"/>
  <c r="I36" i="3"/>
  <c r="I37" i="3"/>
  <c r="I41" i="3"/>
  <c r="I44" i="3"/>
  <c r="I45" i="3"/>
  <c r="I46" i="3"/>
  <c r="I48" i="3"/>
  <c r="I62" i="3"/>
  <c r="I65" i="3"/>
  <c r="I68" i="3"/>
  <c r="I70" i="3"/>
  <c r="I78" i="3"/>
  <c r="I79" i="3"/>
  <c r="I87" i="3"/>
  <c r="I88" i="3"/>
  <c r="I89" i="3"/>
  <c r="I90" i="3"/>
  <c r="I94" i="3"/>
  <c r="I95" i="3"/>
  <c r="I98" i="3"/>
  <c r="I99" i="3"/>
  <c r="I100" i="3"/>
  <c r="I108" i="3"/>
  <c r="I109" i="3"/>
  <c r="I110" i="3"/>
  <c r="I114" i="3"/>
  <c r="I119" i="3"/>
  <c r="H23" i="3"/>
  <c r="H26" i="3"/>
  <c r="H27" i="3"/>
  <c r="H28" i="3"/>
  <c r="H35" i="3"/>
  <c r="H37" i="3"/>
  <c r="H44" i="3"/>
  <c r="H45" i="3"/>
  <c r="H62" i="3"/>
  <c r="H65" i="3"/>
  <c r="H68" i="3"/>
  <c r="H78" i="3"/>
  <c r="H79" i="3"/>
  <c r="H88" i="3"/>
  <c r="H89" i="3"/>
  <c r="H90" i="3"/>
  <c r="H94" i="3"/>
  <c r="H98" i="3"/>
  <c r="H108" i="3"/>
  <c r="H109" i="3"/>
  <c r="H110" i="3"/>
  <c r="H114" i="3"/>
  <c r="B118" i="3"/>
  <c r="B117" i="3" s="1"/>
  <c r="I83" i="3" l="1"/>
  <c r="H107" i="3"/>
  <c r="I107" i="3"/>
  <c r="H83" i="3"/>
  <c r="D118" i="3"/>
  <c r="D117" i="3" s="1"/>
  <c r="F118" i="3"/>
  <c r="H118" i="3" s="1"/>
  <c r="F47" i="3"/>
  <c r="D47" i="3"/>
  <c r="F43" i="3"/>
  <c r="F42" i="3" l="1"/>
  <c r="I25" i="3"/>
  <c r="I118" i="3"/>
  <c r="I47" i="3"/>
  <c r="I66" i="3"/>
  <c r="F117" i="3"/>
  <c r="H117" i="3" s="1"/>
  <c r="H9" i="3"/>
  <c r="I117" i="3" l="1"/>
  <c r="B66" i="3"/>
  <c r="H66" i="3" s="1"/>
  <c r="F40" i="3"/>
  <c r="D40" i="3"/>
  <c r="B40" i="3"/>
  <c r="F69" i="3"/>
  <c r="B69" i="3"/>
  <c r="D69" i="3"/>
  <c r="I69" i="3" l="1"/>
  <c r="I40" i="3"/>
  <c r="B80" i="3" l="1"/>
  <c r="B77" i="3"/>
  <c r="B64" i="3"/>
  <c r="B61" i="3"/>
  <c r="B59" i="3"/>
  <c r="B51" i="3"/>
  <c r="B47" i="3"/>
  <c r="B43" i="3"/>
  <c r="B34" i="3"/>
  <c r="B25" i="3"/>
  <c r="B20" i="3"/>
  <c r="B16" i="3"/>
  <c r="F51" i="3"/>
  <c r="F34" i="3"/>
  <c r="F24" i="3" s="1"/>
  <c r="F77" i="3"/>
  <c r="F64" i="3"/>
  <c r="F59" i="3"/>
  <c r="F20" i="3"/>
  <c r="F16" i="3"/>
  <c r="H20" i="3" l="1"/>
  <c r="H16" i="3"/>
  <c r="F5" i="3"/>
  <c r="H43" i="3"/>
  <c r="B42" i="3"/>
  <c r="H25" i="3"/>
  <c r="B24" i="3"/>
  <c r="F76" i="3"/>
  <c r="H61" i="3"/>
  <c r="H80" i="3"/>
  <c r="H30" i="3"/>
  <c r="H34" i="3"/>
  <c r="H64" i="3"/>
  <c r="H77" i="3"/>
  <c r="B71" i="3"/>
  <c r="B76" i="3"/>
  <c r="B58" i="3"/>
  <c r="F58" i="3"/>
  <c r="D80" i="3"/>
  <c r="D77" i="3"/>
  <c r="D64" i="3"/>
  <c r="I61" i="3"/>
  <c r="D59" i="3"/>
  <c r="D51" i="3"/>
  <c r="D43" i="3"/>
  <c r="D34" i="3"/>
  <c r="D20" i="3"/>
  <c r="D16" i="3"/>
  <c r="D5" i="3" l="1"/>
  <c r="F120" i="3"/>
  <c r="I34" i="3"/>
  <c r="D24" i="3"/>
  <c r="D42" i="3"/>
  <c r="I42" i="3" s="1"/>
  <c r="H42" i="3"/>
  <c r="I43" i="3"/>
  <c r="H76" i="3"/>
  <c r="I77" i="3"/>
  <c r="I64" i="3"/>
  <c r="I20" i="3"/>
  <c r="H58" i="3"/>
  <c r="I30" i="3"/>
  <c r="I16" i="3"/>
  <c r="I80" i="3"/>
  <c r="H24" i="3"/>
  <c r="D76" i="3"/>
  <c r="B5" i="3"/>
  <c r="B120" i="3" s="1"/>
  <c r="C11" i="3" s="1"/>
  <c r="G63" i="3" l="1"/>
  <c r="G67" i="3"/>
  <c r="C67" i="3"/>
  <c r="C63" i="3"/>
  <c r="G75" i="3"/>
  <c r="G11" i="3"/>
  <c r="C75" i="3"/>
  <c r="C15" i="3"/>
  <c r="C14" i="3"/>
  <c r="C101" i="3"/>
  <c r="C39" i="3"/>
  <c r="C115" i="3"/>
  <c r="C38" i="3"/>
  <c r="G15" i="3"/>
  <c r="G14" i="3"/>
  <c r="G116" i="3"/>
  <c r="G101" i="3"/>
  <c r="G115" i="3"/>
  <c r="C116" i="3"/>
  <c r="C96" i="3"/>
  <c r="C85" i="3"/>
  <c r="G96" i="3"/>
  <c r="G33" i="3"/>
  <c r="G85" i="3"/>
  <c r="G56" i="3"/>
  <c r="G53" i="3"/>
  <c r="G55" i="3"/>
  <c r="G57" i="3"/>
  <c r="G54" i="3"/>
  <c r="I6" i="3"/>
  <c r="I58" i="3"/>
  <c r="I71" i="3"/>
  <c r="I76" i="3"/>
  <c r="I24" i="3"/>
  <c r="H6" i="3"/>
  <c r="H5" i="3" l="1"/>
  <c r="C54" i="3" l="1"/>
  <c r="C55" i="3"/>
  <c r="C56" i="3"/>
  <c r="C53" i="3"/>
  <c r="C57" i="3"/>
  <c r="C72" i="3"/>
  <c r="C33" i="3"/>
  <c r="G38" i="3"/>
  <c r="G39" i="3"/>
  <c r="G72" i="3"/>
  <c r="G113" i="3"/>
  <c r="G82" i="3"/>
  <c r="G84" i="3"/>
  <c r="G83" i="3"/>
  <c r="G86" i="3"/>
  <c r="C7" i="3"/>
  <c r="C9" i="3"/>
  <c r="C12" i="3"/>
  <c r="C16" i="3"/>
  <c r="C18" i="3"/>
  <c r="C20" i="3"/>
  <c r="C22" i="3"/>
  <c r="C24" i="3"/>
  <c r="C26" i="3"/>
  <c r="C28" i="3"/>
  <c r="C30" i="3"/>
  <c r="C32" i="3"/>
  <c r="C35" i="3"/>
  <c r="C37" i="3"/>
  <c r="C41" i="3"/>
  <c r="C43" i="3"/>
  <c r="C45" i="3"/>
  <c r="C47" i="3"/>
  <c r="C49" i="3"/>
  <c r="C51" i="3"/>
  <c r="C58" i="3"/>
  <c r="C60" i="3"/>
  <c r="C62" i="3"/>
  <c r="C65" i="3"/>
  <c r="C68" i="3"/>
  <c r="C70" i="3"/>
  <c r="C74" i="3"/>
  <c r="C77" i="3"/>
  <c r="C79" i="3"/>
  <c r="C81" i="3"/>
  <c r="C83" i="3"/>
  <c r="C86" i="3"/>
  <c r="C88" i="3"/>
  <c r="C90" i="3"/>
  <c r="C92" i="3"/>
  <c r="C94" i="3"/>
  <c r="C97" i="3"/>
  <c r="C99" i="3"/>
  <c r="C102" i="3"/>
  <c r="C108" i="3"/>
  <c r="C5" i="3"/>
  <c r="C6" i="3"/>
  <c r="C8" i="3"/>
  <c r="C10" i="3"/>
  <c r="C13" i="3"/>
  <c r="C17" i="3"/>
  <c r="C19" i="3"/>
  <c r="C21" i="3"/>
  <c r="C23" i="3"/>
  <c r="C25" i="3"/>
  <c r="C27" i="3"/>
  <c r="C29" i="3"/>
  <c r="C31" i="3"/>
  <c r="C34" i="3"/>
  <c r="C36" i="3"/>
  <c r="C40" i="3"/>
  <c r="C42" i="3"/>
  <c r="C44" i="3"/>
  <c r="C46" i="3"/>
  <c r="C48" i="3"/>
  <c r="C50" i="3"/>
  <c r="C52" i="3"/>
  <c r="C59" i="3"/>
  <c r="C61" i="3"/>
  <c r="C64" i="3"/>
  <c r="C66" i="3"/>
  <c r="C69" i="3"/>
  <c r="C71" i="3"/>
  <c r="C73" i="3"/>
  <c r="C76" i="3"/>
  <c r="C78" i="3"/>
  <c r="C80" i="3"/>
  <c r="C82" i="3"/>
  <c r="C84" i="3"/>
  <c r="C87" i="3"/>
  <c r="C89" i="3"/>
  <c r="C91" i="3"/>
  <c r="C93" i="3"/>
  <c r="C95" i="3"/>
  <c r="C98" i="3"/>
  <c r="C100" i="3"/>
  <c r="C103" i="3"/>
  <c r="C105" i="3"/>
  <c r="C107" i="3"/>
  <c r="C109" i="3"/>
  <c r="C111" i="3"/>
  <c r="C113" i="3"/>
  <c r="C117" i="3"/>
  <c r="C119" i="3"/>
  <c r="C104" i="3"/>
  <c r="C106" i="3"/>
  <c r="C110" i="3"/>
  <c r="C112" i="3"/>
  <c r="C114" i="3"/>
  <c r="C118" i="3"/>
  <c r="G32" i="3"/>
  <c r="G112" i="3"/>
  <c r="G19" i="3"/>
  <c r="G21" i="3"/>
  <c r="G23" i="3"/>
  <c r="G27" i="3"/>
  <c r="G29" i="3"/>
  <c r="G31" i="3"/>
  <c r="G35" i="3"/>
  <c r="G37" i="3"/>
  <c r="G41" i="3"/>
  <c r="G45" i="3"/>
  <c r="G49" i="3"/>
  <c r="G60" i="3"/>
  <c r="G62" i="3"/>
  <c r="G65" i="3"/>
  <c r="G73" i="3"/>
  <c r="G78" i="3"/>
  <c r="G87" i="3"/>
  <c r="G89" i="3"/>
  <c r="G91" i="3"/>
  <c r="G93" i="3"/>
  <c r="G95" i="3"/>
  <c r="G98" i="3"/>
  <c r="G100" i="3"/>
  <c r="G103" i="3"/>
  <c r="G105" i="3"/>
  <c r="G109" i="3"/>
  <c r="G111" i="3"/>
  <c r="G119" i="3"/>
  <c r="G10" i="3"/>
  <c r="G13" i="3"/>
  <c r="G17" i="3"/>
  <c r="G8" i="3"/>
  <c r="G22" i="3"/>
  <c r="G26" i="3"/>
  <c r="G28" i="3"/>
  <c r="G36" i="3"/>
  <c r="G44" i="3"/>
  <c r="G48" i="3"/>
  <c r="G52" i="3"/>
  <c r="G70" i="3"/>
  <c r="G74" i="3"/>
  <c r="G79" i="3"/>
  <c r="G88" i="3"/>
  <c r="G92" i="3"/>
  <c r="G97" i="3"/>
  <c r="G102" i="3"/>
  <c r="G106" i="3"/>
  <c r="G110" i="3"/>
  <c r="G12" i="3"/>
  <c r="G18" i="3"/>
  <c r="G46" i="3"/>
  <c r="G50" i="3"/>
  <c r="G68" i="3"/>
  <c r="G81" i="3"/>
  <c r="G90" i="3"/>
  <c r="G94" i="3"/>
  <c r="G99" i="3"/>
  <c r="G104" i="3"/>
  <c r="G108" i="3"/>
  <c r="G114" i="3"/>
  <c r="G7" i="3"/>
  <c r="G107" i="3"/>
  <c r="G25" i="3"/>
  <c r="G43" i="3"/>
  <c r="G47" i="3"/>
  <c r="G118" i="3"/>
  <c r="G66" i="3"/>
  <c r="G9" i="3"/>
  <c r="G117" i="3"/>
  <c r="G69" i="3"/>
  <c r="G40" i="3"/>
  <c r="G20" i="3"/>
  <c r="G59" i="3"/>
  <c r="G64" i="3"/>
  <c r="G61" i="3"/>
  <c r="G77" i="3"/>
  <c r="G34" i="3"/>
  <c r="G80" i="3"/>
  <c r="G51" i="3"/>
  <c r="G16" i="3"/>
  <c r="G30" i="3"/>
  <c r="G76" i="3"/>
  <c r="G71" i="3"/>
  <c r="G58" i="3"/>
  <c r="G42" i="3"/>
  <c r="G24" i="3"/>
  <c r="G6" i="3"/>
  <c r="G5" i="3"/>
  <c r="I9" i="3"/>
  <c r="D120" i="3"/>
  <c r="E87" i="3" s="1"/>
  <c r="E63" i="3" l="1"/>
  <c r="E67" i="3"/>
  <c r="E75" i="3"/>
  <c r="E11" i="3"/>
  <c r="E62" i="3"/>
  <c r="E64" i="3"/>
  <c r="E85" i="3"/>
  <c r="E105" i="3"/>
  <c r="E25" i="3"/>
  <c r="E92" i="3"/>
  <c r="E106" i="3"/>
  <c r="E39" i="3"/>
  <c r="E108" i="3"/>
  <c r="E55" i="3"/>
  <c r="E100" i="3"/>
  <c r="E44" i="3"/>
  <c r="E52" i="3"/>
  <c r="E50" i="3"/>
  <c r="E37" i="3"/>
  <c r="E83" i="3"/>
  <c r="E104" i="3"/>
  <c r="E7" i="3"/>
  <c r="E17" i="3"/>
  <c r="E79" i="3"/>
  <c r="E43" i="3"/>
  <c r="E69" i="3"/>
  <c r="E98" i="3"/>
  <c r="E86" i="3"/>
  <c r="E73" i="3"/>
  <c r="E84" i="3"/>
  <c r="E9" i="3"/>
  <c r="E14" i="3"/>
  <c r="E99" i="3"/>
  <c r="E118" i="3"/>
  <c r="E21" i="3"/>
  <c r="E30" i="3"/>
  <c r="E40" i="3"/>
  <c r="E71" i="3"/>
  <c r="E77" i="3"/>
  <c r="E107" i="3"/>
  <c r="E34" i="3"/>
  <c r="E32" i="3"/>
  <c r="E10" i="3"/>
  <c r="E102" i="3"/>
  <c r="E31" i="3"/>
  <c r="E57" i="3"/>
  <c r="E18" i="3"/>
  <c r="E47" i="3"/>
  <c r="E111" i="3"/>
  <c r="I120" i="3"/>
  <c r="E114" i="3"/>
  <c r="E61" i="3"/>
  <c r="E65" i="3"/>
  <c r="E81" i="3"/>
  <c r="E46" i="3"/>
  <c r="E95" i="3"/>
  <c r="E60" i="3"/>
  <c r="E82" i="3"/>
  <c r="E91" i="3"/>
  <c r="E56" i="3"/>
  <c r="E78" i="3"/>
  <c r="E49" i="3"/>
  <c r="E28" i="3"/>
  <c r="E23" i="3"/>
  <c r="E19" i="3"/>
  <c r="E54" i="3"/>
  <c r="E35" i="3"/>
  <c r="E13" i="3"/>
  <c r="E117" i="3"/>
  <c r="E103" i="3"/>
  <c r="E80" i="3"/>
  <c r="E53" i="3"/>
  <c r="E12" i="3"/>
  <c r="E45" i="3"/>
  <c r="E59" i="3"/>
  <c r="E74" i="3"/>
  <c r="E97" i="3"/>
  <c r="E48" i="3"/>
  <c r="E24" i="3"/>
  <c r="E72" i="3"/>
  <c r="E88" i="3"/>
  <c r="E93" i="3"/>
  <c r="E20" i="3"/>
  <c r="E6" i="3"/>
  <c r="E26" i="3"/>
  <c r="E33" i="3"/>
  <c r="E113" i="3"/>
  <c r="E68" i="3"/>
  <c r="E22" i="3"/>
  <c r="E8" i="3"/>
  <c r="E96" i="3"/>
  <c r="E109" i="3"/>
  <c r="E94" i="3"/>
  <c r="E16" i="3"/>
  <c r="E38" i="3"/>
  <c r="E15" i="3"/>
  <c r="E110" i="3"/>
  <c r="E51" i="3"/>
  <c r="E41" i="3"/>
  <c r="E112" i="3"/>
  <c r="E66" i="3"/>
  <c r="E42" i="3"/>
  <c r="E58" i="3"/>
  <c r="E115" i="3"/>
  <c r="E27" i="3"/>
  <c r="E76" i="3"/>
  <c r="E89" i="3"/>
  <c r="E29" i="3"/>
  <c r="E90" i="3"/>
  <c r="E116" i="3"/>
  <c r="E101" i="3"/>
  <c r="E36" i="3"/>
  <c r="E70" i="3"/>
  <c r="E119" i="3"/>
  <c r="I5" i="3"/>
  <c r="E5" i="3"/>
</calcChain>
</file>

<file path=xl/sharedStrings.xml><?xml version="1.0" encoding="utf-8"?>
<sst xmlns="http://schemas.openxmlformats.org/spreadsheetml/2006/main" count="199" uniqueCount="126">
  <si>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</si>
  <si>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</si>
  <si>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</si>
  <si>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</si>
  <si>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</si>
  <si>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</si>
  <si>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</si>
  <si>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</si>
  <si>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</si>
  <si>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</si>
  <si>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</si>
  <si>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</si>
  <si>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</si>
  <si>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</si>
  <si>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</si>
  <si>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</si>
  <si>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</si>
  <si>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</si>
  <si>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</si>
  <si>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</si>
  <si>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</si>
  <si>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</si>
  <si>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</si>
  <si>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</si>
  <si>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</si>
  <si>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</si>
  <si>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</si>
  <si>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</si>
  <si>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</si>
  <si>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</si>
  <si>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</si>
  <si>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</si>
  <si>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</si>
  <si>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</si>
  <si>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</si>
  <si>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</si>
  <si>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</si>
  <si>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</si>
  <si>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</si>
  <si>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</si>
  <si>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</si>
  <si>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</si>
  <si>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</si>
  <si>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</si>
  <si>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</si>
  <si>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</si>
  <si>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</si>
  <si>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</si>
  <si>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</si>
  <si>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</si>
  <si>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</si>
  <si>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</si>
  <si>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</si>
  <si>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</si>
  <si>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</si>
  <si>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</si>
  <si>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</si>
  <si>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</si>
  <si>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</si>
  <si>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</si>
  <si>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</si>
  <si>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</si>
  <si>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</si>
  <si>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</si>
  <si>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</si>
  <si>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</si>
  <si>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</si>
  <si>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</si>
  <si>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</si>
  <si>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</si>
  <si>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</si>
  <si>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</si>
  <si>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</si>
  <si>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</si>
  <si>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</si>
  <si>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</si>
  <si>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</si>
  <si>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</si>
  <si>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</si>
  <si>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</si>
  <si>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</si>
  <si>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</si>
  <si>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</si>
  <si>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</si>
  <si>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</si>
  <si>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</si>
  <si>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</si>
  <si>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</si>
  <si>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</si>
  <si>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</si>
  <si>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</si>
  <si>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</si>
  <si>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</si>
  <si>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</si>
  <si>
    <t>Основное мероприятие "Реализация отдельных мероприятий по образовательным программам начального, общего, основного общего, среднего общего федерального проекта "Успех каждого ребенка" национального проекта "Образование"</t>
  </si>
  <si>
    <t>Основное мероприятие «Реализация дополнительного образования по общеразвивающей программе»</t>
  </si>
  <si>
    <t>2.4.Подпрограмма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района"</t>
  </si>
  <si>
    <t>Основное мероприятие "Обеспечение сохранности объектов культурного наследия"</t>
  </si>
  <si>
    <t>2.5. Основное мероприятие "Обеспечение реализации муниципальной программы"</t>
  </si>
  <si>
    <t>4.2. Подпрограмма «Профилактика терроризма, а также минимизация и (или) ликвидация последствий его проявления на территории муниципального образования»</t>
  </si>
  <si>
    <t>Основное мероприятие "Разработка и организация размещения памяток для информирования населения в местах массового скопления граждан"</t>
  </si>
  <si>
    <t>4.3. Подпрограмма "Профилактика немедицинского потребления наркотиков"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</si>
  <si>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</si>
  <si>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4.4. Подпрограмма "Профилактика правонарушений"</t>
  </si>
  <si>
    <t>Основное мероприятие "Проведение акции "День борьбы с вредными привычками"</t>
  </si>
  <si>
    <t>4.5. Подпрограмма "Противодействие экстремизму на территории Кемского муниципального района"</t>
  </si>
  <si>
    <t>Основное мероприятие "Обеспечение и реализация мероприятий по жилищному хозяйству"</t>
  </si>
  <si>
    <t xml:space="preserve"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 </t>
  </si>
  <si>
    <t>Осуществление полномочий по внешнему муниципальному контролю</t>
  </si>
  <si>
    <t>Реализация мероприятий региональной программы Республики Карелия "Модернизация систем коммунальной инфраструктуры Республики Карелия (2023-2027годы) за счет средств, поступивших от публично-правовой компании "Фонд развития территорий"</t>
  </si>
  <si>
    <t>Иной межбюджетный трансферт, в целях софинансирования расходных обязательств поселений</t>
  </si>
  <si>
    <t>Реализация мероприятий в рамках иного межбюджетного трансферта на организацию информирования населения на тему патриотизма на территории Республики Карелия</t>
  </si>
  <si>
    <t>Реализация мероприятий на поддержку развития территориального общественного самоуправления</t>
  </si>
  <si>
    <t>Реализация мероприятий в рамках иного межбюджетного трансферта на содействие решению вопросов, направленных в государственной информационной системе "Активный гражданин Республики Карелия"</t>
  </si>
  <si>
    <t>Реализация мероприятий в рамках иного межбюджетного трансферта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</si>
  <si>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Резерв на финансовое обеспечение расходных обязательств муниципальных образований</t>
  </si>
  <si>
    <t>Основное мероприятие реализация регионального проекта «Все лучшее детям» в рамках реализации национального проекта «Молодежь и дети»</t>
  </si>
  <si>
    <t>Основное мероприятие реализация регионального проекта "Педагоги и наставники (Республика Карелия)" в рамках реализации национального проекта "Молодежь и дети"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</si>
  <si>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</si>
  <si>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релизация регионального проекта «Модернизация коммунальной инфраструктуры» в рамках реализации национального проекта «Инфраструктура для жизни»</t>
  </si>
  <si>
    <t>Факт на 01.07.2024 отчетный год</t>
  </si>
  <si>
    <t>Факт на 01.07.2025 (текущий) год</t>
  </si>
  <si>
    <t>Информация о расходах бюджета Кемского муниципального района по муниципальным программам и непрограмным направлениям деятельности за 1 полугодие 2025 года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</si>
  <si>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</si>
  <si>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"Формирование условия для развития и совершенствования системы транс</t>
  </si>
  <si>
    <t>План на 2025 год по состоянию на 01.07.2025 (текущий 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</si>
</sst>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14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4" fillId="0" borderId="0" xfId="0" applyFont="1" applyFill="1"/>
    <xf numFmtId="3" fontId="1" fillId="3" borderId="3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3" fillId="3" borderId="3" xfId="0" applyFont="1" applyFill="1" applyBorder="1" applyAlignment="1">
      <alignment vertical="center" wrapText="1"/>
    </xf>
    <xf numFmtId="165" fontId="1" fillId="3" borderId="3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4" fillId="4" borderId="0" xfId="0" applyFont="1" applyFill="1"/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3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0" fontId="3" fillId="2" borderId="3" xfId="0" applyFont="1" applyFill="1" applyBorder="1" applyAlignment="1">
      <alignment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165" fontId="2" fillId="5" borderId="5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vertical="center" wrapText="1"/>
    </xf>
    <xf numFmtId="3" fontId="8" fillId="6" borderId="5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 wrapText="1"/>
    </xf>
    <xf numFmtId="1" fontId="2" fillId="5" borderId="6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3" fontId="8" fillId="5" borderId="5" xfId="0" applyNumberFormat="1" applyFont="1" applyFill="1" applyBorder="1" applyAlignment="1">
      <alignment horizontal="center" vertical="center"/>
    </xf>
    <xf numFmtId="165" fontId="8" fillId="5" borderId="5" xfId="0" applyNumberFormat="1" applyFont="1" applyFill="1" applyBorder="1" applyAlignment="1">
      <alignment horizontal="center" vertical="center"/>
    </xf>
    <xf numFmtId="1" fontId="8" fillId="5" borderId="6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3" fontId="2" fillId="6" borderId="5" xfId="0" applyNumberFormat="1" applyFont="1" applyFill="1" applyBorder="1" applyAlignment="1">
      <alignment horizontal="center" vertical="center"/>
    </xf>
    <xf numFmtId="9" fontId="2" fillId="6" borderId="6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 wrapText="1"/>
    </xf>
    <xf numFmtId="3" fontId="2" fillId="5" borderId="9" xfId="0" applyNumberFormat="1" applyFont="1" applyFill="1" applyBorder="1" applyAlignment="1">
      <alignment horizontal="center" vertical="center"/>
    </xf>
    <xf numFmtId="165" fontId="2" fillId="5" borderId="9" xfId="0" applyNumberFormat="1" applyFont="1" applyFill="1" applyBorder="1" applyAlignment="1">
      <alignment horizontal="center" vertical="center"/>
    </xf>
    <xf numFmtId="1" fontId="2" fillId="5" borderId="10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165" fontId="7" fillId="5" borderId="5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3" fontId="13" fillId="5" borderId="5" xfId="0" applyNumberFormat="1" applyFont="1" applyFill="1" applyBorder="1" applyAlignment="1">
      <alignment horizontal="center" vertical="center"/>
    </xf>
    <xf numFmtId="165" fontId="13" fillId="5" borderId="5" xfId="0" applyNumberFormat="1" applyFont="1" applyFill="1" applyBorder="1" applyAlignment="1">
      <alignment horizontal="center" vertical="center"/>
    </xf>
    <xf numFmtId="165" fontId="12" fillId="3" borderId="3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165" fontId="7" fillId="5" borderId="9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65" fontId="12" fillId="2" borderId="7" xfId="0" applyNumberFormat="1" applyFont="1" applyFill="1" applyBorder="1" applyAlignment="1">
      <alignment horizontal="center" vertical="center"/>
    </xf>
    <xf numFmtId="165" fontId="12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view="pageLayout" zoomScale="80" zoomScaleNormal="100" zoomScalePageLayoutView="80" workbookViewId="0">
      <selection activeCell="K5" sqref="K5"/>
    </sheetView>
  </sheetViews>
  <sheetFormatPr defaultRowHeight="12.75" x14ac:dyDescent="0.2"/>
  <cols>
    <col min="1" max="1" width="57" style="9" customWidth="1"/>
    <col min="2" max="2" width="15" style="39" customWidth="1"/>
    <col min="3" max="3" width="14.28515625" style="5" customWidth="1"/>
    <col min="4" max="4" width="15.42578125" style="5" customWidth="1"/>
    <col min="5" max="5" width="15.7109375" style="5" customWidth="1"/>
    <col min="6" max="6" width="17.140625" style="5" customWidth="1"/>
    <col min="7" max="7" width="16" style="5" customWidth="1"/>
    <col min="8" max="9" width="15.85546875" style="5" customWidth="1"/>
    <col min="10" max="10" width="9.140625" style="5"/>
    <col min="11" max="11" width="20.85546875" style="5" customWidth="1"/>
    <col min="12" max="16384" width="9.140625" style="5"/>
  </cols>
  <sheetData>
    <row r="1" spans="1:11" ht="41.25" customHeight="1" x14ac:dyDescent="0.2">
      <c r="A1" s="98" t="s">
        <v>122</v>
      </c>
      <c r="B1" s="98"/>
      <c r="C1" s="98"/>
      <c r="D1" s="98"/>
      <c r="E1" s="98"/>
      <c r="F1" s="98"/>
      <c r="G1" s="98"/>
      <c r="H1" s="98"/>
      <c r="I1" s="98"/>
    </row>
    <row r="2" spans="1:11" ht="27" customHeight="1" x14ac:dyDescent="0.25">
      <c r="A2" s="7"/>
      <c r="B2" s="36"/>
      <c r="C2" s="1"/>
      <c r="D2" s="1"/>
      <c r="E2" s="1"/>
      <c r="F2" s="1"/>
      <c r="G2" s="1"/>
      <c r="H2" s="1"/>
      <c r="I2" s="8" t="s">
        <v>2</v>
      </c>
    </row>
    <row r="3" spans="1:11" ht="80.25" customHeight="1" x14ac:dyDescent="0.2">
      <c r="A3" s="2" t="s">
        <v>0</v>
      </c>
      <c r="B3" s="37" t="s">
        <v>120</v>
      </c>
      <c r="C3" s="2" t="s">
        <v>3</v>
      </c>
      <c r="D3" s="2" t="s">
        <v>125</v>
      </c>
      <c r="E3" s="2" t="s">
        <v>4</v>
      </c>
      <c r="F3" s="2" t="s">
        <v>121</v>
      </c>
      <c r="G3" s="2" t="s">
        <v>4</v>
      </c>
      <c r="H3" s="2" t="s">
        <v>1</v>
      </c>
      <c r="I3" s="2" t="s">
        <v>5</v>
      </c>
      <c r="J3" s="11"/>
      <c r="K3" s="12"/>
    </row>
    <row r="4" spans="1:11" ht="15.75" thickBot="1" x14ac:dyDescent="0.3">
      <c r="A4" s="13">
        <v>1</v>
      </c>
      <c r="B4" s="38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</row>
    <row r="5" spans="1:11" ht="43.5" thickBot="1" x14ac:dyDescent="0.25">
      <c r="A5" s="50" t="s">
        <v>6</v>
      </c>
      <c r="B5" s="46">
        <f>SUM(B6+B9+B16+B20+B23)</f>
        <v>302781.09999999998</v>
      </c>
      <c r="C5" s="47">
        <f t="shared" ref="C5:C11" si="0">B26/$B$120</f>
        <v>9.1943073559676534E-3</v>
      </c>
      <c r="D5" s="46">
        <f>SUM(D6+D9+D16+D20+D23)</f>
        <v>672039.2</v>
      </c>
      <c r="E5" s="47">
        <f t="shared" ref="E5:E36" si="1">D5/$D$120</f>
        <v>0.70666567683161374</v>
      </c>
      <c r="F5" s="46">
        <f>SUM(F6+F9+F16+F20+F23)</f>
        <v>330270.8</v>
      </c>
      <c r="G5" s="47">
        <f t="shared" ref="G5:G36" si="2">F5/$F$120</f>
        <v>0.71767966666123417</v>
      </c>
      <c r="H5" s="46">
        <f>F5/B5*100-100</f>
        <v>9.0790673526187788</v>
      </c>
      <c r="I5" s="51">
        <f>F5/D5*100</f>
        <v>49.144573709390762</v>
      </c>
    </row>
    <row r="6" spans="1:11" ht="27.75" customHeight="1" x14ac:dyDescent="0.2">
      <c r="A6" s="40" t="s">
        <v>7</v>
      </c>
      <c r="B6" s="30">
        <f>B7+B8</f>
        <v>71037.7</v>
      </c>
      <c r="C6" s="41">
        <f t="shared" si="0"/>
        <v>2.5564671597627993E-2</v>
      </c>
      <c r="D6" s="77">
        <f>D7+D8</f>
        <v>139962</v>
      </c>
      <c r="E6" s="41">
        <f t="shared" si="1"/>
        <v>0.14717347062597885</v>
      </c>
      <c r="F6" s="77">
        <f>F7+F8</f>
        <v>75598.2</v>
      </c>
      <c r="G6" s="41">
        <f t="shared" si="2"/>
        <v>0.16427516745709675</v>
      </c>
      <c r="H6" s="30">
        <f t="shared" ref="H6:H83" si="3">F6/B6*100-100</f>
        <v>6.4198305969928668</v>
      </c>
      <c r="I6" s="42">
        <f t="shared" ref="I6:I83" si="4">F6/D6*100</f>
        <v>54.013375058944568</v>
      </c>
    </row>
    <row r="7" spans="1:11" ht="45" x14ac:dyDescent="0.2">
      <c r="A7" s="31" t="s">
        <v>9</v>
      </c>
      <c r="B7" s="3">
        <v>71037.7</v>
      </c>
      <c r="C7" s="4">
        <f t="shared" si="0"/>
        <v>4.5021172622654749E-3</v>
      </c>
      <c r="D7" s="76">
        <v>139962</v>
      </c>
      <c r="E7" s="4">
        <f t="shared" si="1"/>
        <v>0.14717347062597885</v>
      </c>
      <c r="F7" s="76">
        <v>75598.2</v>
      </c>
      <c r="G7" s="4">
        <f t="shared" si="2"/>
        <v>0.16427516745709675</v>
      </c>
      <c r="H7" s="30">
        <f t="shared" si="3"/>
        <v>6.4198305969928668</v>
      </c>
      <c r="I7" s="10">
        <f t="shared" si="4"/>
        <v>54.013375058944568</v>
      </c>
    </row>
    <row r="8" spans="1:11" ht="24.75" hidden="1" customHeight="1" x14ac:dyDescent="0.2">
      <c r="A8" s="6" t="s">
        <v>10</v>
      </c>
      <c r="B8" s="3">
        <v>0</v>
      </c>
      <c r="C8" s="4">
        <f t="shared" si="0"/>
        <v>0</v>
      </c>
      <c r="D8" s="75">
        <v>0</v>
      </c>
      <c r="E8" s="4">
        <f t="shared" si="1"/>
        <v>0</v>
      </c>
      <c r="F8" s="75">
        <v>0</v>
      </c>
      <c r="G8" s="4">
        <f t="shared" si="2"/>
        <v>0</v>
      </c>
      <c r="H8" s="30" t="e">
        <f t="shared" si="3"/>
        <v>#DIV/0!</v>
      </c>
      <c r="I8" s="10" t="s">
        <v>87</v>
      </c>
    </row>
    <row r="9" spans="1:11" ht="30" x14ac:dyDescent="0.2">
      <c r="A9" s="65" t="s">
        <v>8</v>
      </c>
      <c r="B9" s="3">
        <f>B10+B12+B13</f>
        <v>205761.6</v>
      </c>
      <c r="C9" s="4">
        <f t="shared" si="0"/>
        <v>4.565599103353158E-2</v>
      </c>
      <c r="D9" s="76">
        <f>SUM(D10:D15)</f>
        <v>470508</v>
      </c>
      <c r="E9" s="4">
        <f t="shared" si="1"/>
        <v>0.49475068459501909</v>
      </c>
      <c r="F9" s="76">
        <f>SUM(F10:F15)</f>
        <v>224776.9</v>
      </c>
      <c r="G9" s="4">
        <f t="shared" si="2"/>
        <v>0.4884410328286532</v>
      </c>
      <c r="H9" s="30">
        <f t="shared" si="3"/>
        <v>9.2414230838018199</v>
      </c>
      <c r="I9" s="10">
        <f t="shared" si="4"/>
        <v>47.773236586838053</v>
      </c>
    </row>
    <row r="10" spans="1:11" ht="45" x14ac:dyDescent="0.2">
      <c r="A10" s="66" t="s">
        <v>11</v>
      </c>
      <c r="B10" s="3">
        <v>204575.7</v>
      </c>
      <c r="C10" s="4">
        <f t="shared" si="0"/>
        <v>2.7310111651017339E-2</v>
      </c>
      <c r="D10" s="76">
        <v>366297.2</v>
      </c>
      <c r="E10" s="4">
        <f t="shared" si="1"/>
        <v>0.38517047630484208</v>
      </c>
      <c r="F10" s="76">
        <v>198177.5</v>
      </c>
      <c r="G10" s="4">
        <f t="shared" si="2"/>
        <v>0.4306404385121444</v>
      </c>
      <c r="H10" s="30">
        <f t="shared" si="3"/>
        <v>-3.1275464290235817</v>
      </c>
      <c r="I10" s="10">
        <f t="shared" si="4"/>
        <v>54.102925165685136</v>
      </c>
    </row>
    <row r="11" spans="1:11" ht="30" x14ac:dyDescent="0.2">
      <c r="A11" s="66" t="s">
        <v>123</v>
      </c>
      <c r="B11" s="3">
        <v>0</v>
      </c>
      <c r="C11" s="4">
        <f t="shared" si="0"/>
        <v>1.8345879382514245E-2</v>
      </c>
      <c r="D11" s="76">
        <v>32.4</v>
      </c>
      <c r="E11" s="4">
        <f t="shared" si="1"/>
        <v>3.4069393465953011E-5</v>
      </c>
      <c r="F11" s="76">
        <v>0</v>
      </c>
      <c r="G11" s="4">
        <f t="shared" si="2"/>
        <v>0</v>
      </c>
      <c r="H11" s="30" t="e">
        <f t="shared" si="3"/>
        <v>#DIV/0!</v>
      </c>
      <c r="I11" s="10">
        <f t="shared" si="4"/>
        <v>0</v>
      </c>
    </row>
    <row r="12" spans="1:11" ht="72.75" customHeight="1" x14ac:dyDescent="0.2">
      <c r="A12" s="66" t="s">
        <v>94</v>
      </c>
      <c r="B12" s="3">
        <v>157</v>
      </c>
      <c r="C12" s="4">
        <f>B32/$B$120</f>
        <v>1.8345879382514245E-2</v>
      </c>
      <c r="D12" s="76">
        <v>0</v>
      </c>
      <c r="E12" s="4">
        <f t="shared" si="1"/>
        <v>0</v>
      </c>
      <c r="F12" s="76">
        <v>0</v>
      </c>
      <c r="G12" s="4">
        <f t="shared" si="2"/>
        <v>0</v>
      </c>
      <c r="H12" s="3" t="s">
        <v>77</v>
      </c>
      <c r="I12" s="10" t="s">
        <v>87</v>
      </c>
    </row>
    <row r="13" spans="1:11" ht="64.5" customHeight="1" x14ac:dyDescent="0.2">
      <c r="A13" s="66" t="s">
        <v>90</v>
      </c>
      <c r="B13" s="3">
        <v>1028.9000000000001</v>
      </c>
      <c r="C13" s="4">
        <f>B34/$B$120</f>
        <v>4.2462022081742252E-4</v>
      </c>
      <c r="D13" s="76">
        <v>0</v>
      </c>
      <c r="E13" s="4">
        <f t="shared" si="1"/>
        <v>0</v>
      </c>
      <c r="F13" s="76">
        <v>0</v>
      </c>
      <c r="G13" s="4">
        <f t="shared" si="2"/>
        <v>0</v>
      </c>
      <c r="H13" s="3">
        <f t="shared" si="3"/>
        <v>-100</v>
      </c>
      <c r="I13" s="10" t="e">
        <f t="shared" si="4"/>
        <v>#DIV/0!</v>
      </c>
    </row>
    <row r="14" spans="1:11" ht="64.5" customHeight="1" x14ac:dyDescent="0.2">
      <c r="A14" s="66" t="s">
        <v>116</v>
      </c>
      <c r="B14" s="3">
        <v>0</v>
      </c>
      <c r="C14" s="4">
        <f>B35/$B$120</f>
        <v>4.2462022081742252E-4</v>
      </c>
      <c r="D14" s="76">
        <v>72974.3</v>
      </c>
      <c r="E14" s="4">
        <f t="shared" si="1"/>
        <v>7.6734263567978231E-2</v>
      </c>
      <c r="F14" s="76">
        <v>10003.5</v>
      </c>
      <c r="G14" s="4">
        <f t="shared" si="2"/>
        <v>2.1737642399647972E-2</v>
      </c>
      <c r="H14" s="3" t="e">
        <f t="shared" si="3"/>
        <v>#DIV/0!</v>
      </c>
      <c r="I14" s="10">
        <f t="shared" si="4"/>
        <v>13.70825071292222</v>
      </c>
    </row>
    <row r="15" spans="1:11" ht="64.5" customHeight="1" x14ac:dyDescent="0.2">
      <c r="A15" s="66" t="s">
        <v>117</v>
      </c>
      <c r="B15" s="3">
        <v>0</v>
      </c>
      <c r="C15" s="4">
        <f>B36/$B$120</f>
        <v>0</v>
      </c>
      <c r="D15" s="76">
        <v>31204.1</v>
      </c>
      <c r="E15" s="4">
        <f t="shared" si="1"/>
        <v>3.2811875328732851E-2</v>
      </c>
      <c r="F15" s="76">
        <v>16595.900000000001</v>
      </c>
      <c r="G15" s="4">
        <f t="shared" si="2"/>
        <v>3.6062951916860882E-2</v>
      </c>
      <c r="H15" s="3" t="e">
        <f t="shared" si="3"/>
        <v>#DIV/0!</v>
      </c>
      <c r="I15" s="10">
        <f t="shared" si="4"/>
        <v>53.184998125246373</v>
      </c>
    </row>
    <row r="16" spans="1:11" ht="30" x14ac:dyDescent="0.2">
      <c r="A16" s="65" t="s">
        <v>13</v>
      </c>
      <c r="B16" s="3">
        <f>SUM(B17:B19)</f>
        <v>11295.3</v>
      </c>
      <c r="C16" s="4">
        <f>B35/$B$120</f>
        <v>4.2462022081742252E-4</v>
      </c>
      <c r="D16" s="76">
        <f>SUM(D17:D19)</f>
        <v>24529.599999999999</v>
      </c>
      <c r="E16" s="81">
        <f t="shared" si="1"/>
        <v>2.5793475122297557E-2</v>
      </c>
      <c r="F16" s="76">
        <f>SUM(F17:F19)</f>
        <v>12681.2</v>
      </c>
      <c r="G16" s="4">
        <f t="shared" si="2"/>
        <v>2.7556294376809707E-2</v>
      </c>
      <c r="H16" s="3">
        <f>F16/B16*100-100</f>
        <v>12.269705098580829</v>
      </c>
      <c r="I16" s="10">
        <f t="shared" si="4"/>
        <v>51.69754093014155</v>
      </c>
    </row>
    <row r="17" spans="1:9" ht="32.25" customHeight="1" x14ac:dyDescent="0.2">
      <c r="A17" s="66" t="s">
        <v>14</v>
      </c>
      <c r="B17" s="3">
        <v>11295.3</v>
      </c>
      <c r="C17" s="4">
        <f>B36/$B$120</f>
        <v>0</v>
      </c>
      <c r="D17" s="76">
        <v>24529.599999999999</v>
      </c>
      <c r="E17" s="4">
        <f t="shared" si="1"/>
        <v>2.5793475122297557E-2</v>
      </c>
      <c r="F17" s="76">
        <v>12681.2</v>
      </c>
      <c r="G17" s="4">
        <f t="shared" si="2"/>
        <v>2.7556294376809707E-2</v>
      </c>
      <c r="H17" s="3">
        <f t="shared" si="3"/>
        <v>12.269705098580829</v>
      </c>
      <c r="I17" s="10">
        <f t="shared" si="4"/>
        <v>51.69754093014155</v>
      </c>
    </row>
    <row r="18" spans="1:9" ht="37.5" hidden="1" customHeight="1" x14ac:dyDescent="0.2">
      <c r="A18" s="64" t="s">
        <v>15</v>
      </c>
      <c r="B18" s="3">
        <v>0</v>
      </c>
      <c r="C18" s="4">
        <f>B37/$B$120</f>
        <v>0</v>
      </c>
      <c r="D18" s="75">
        <v>0</v>
      </c>
      <c r="E18" s="4">
        <f t="shared" si="1"/>
        <v>0</v>
      </c>
      <c r="F18" s="75">
        <v>0</v>
      </c>
      <c r="G18" s="4">
        <f t="shared" si="2"/>
        <v>0</v>
      </c>
      <c r="H18" s="3" t="e">
        <f t="shared" si="3"/>
        <v>#DIV/0!</v>
      </c>
      <c r="I18" s="10" t="s">
        <v>87</v>
      </c>
    </row>
    <row r="19" spans="1:9" ht="77.25" customHeight="1" x14ac:dyDescent="0.2">
      <c r="A19" s="66" t="s">
        <v>12</v>
      </c>
      <c r="B19" s="3">
        <v>0</v>
      </c>
      <c r="C19" s="4">
        <f t="shared" ref="C19:C31" si="5">B40/$B$120</f>
        <v>0</v>
      </c>
      <c r="D19" s="76">
        <v>0</v>
      </c>
      <c r="E19" s="4">
        <f t="shared" si="1"/>
        <v>0</v>
      </c>
      <c r="F19" s="76">
        <v>0</v>
      </c>
      <c r="G19" s="4">
        <f t="shared" si="2"/>
        <v>0</v>
      </c>
      <c r="H19" s="3" t="s">
        <v>87</v>
      </c>
      <c r="I19" s="10" t="s">
        <v>77</v>
      </c>
    </row>
    <row r="20" spans="1:9" ht="16.5" customHeight="1" x14ac:dyDescent="0.2">
      <c r="A20" s="65" t="s">
        <v>16</v>
      </c>
      <c r="B20" s="3">
        <f>SUM(B21:B22)</f>
        <v>58.2</v>
      </c>
      <c r="C20" s="4">
        <f t="shared" si="5"/>
        <v>0</v>
      </c>
      <c r="D20" s="76">
        <f>SUM(D21:D22)</f>
        <v>136.4</v>
      </c>
      <c r="E20" s="81">
        <f t="shared" si="1"/>
        <v>1.4342794039370343E-4</v>
      </c>
      <c r="F20" s="76">
        <f>SUM(F21:F22)</f>
        <v>55.1</v>
      </c>
      <c r="G20" s="4">
        <f t="shared" si="2"/>
        <v>1.1973250324592426E-4</v>
      </c>
      <c r="H20" s="3">
        <f t="shared" si="3"/>
        <v>-5.3264604810996588</v>
      </c>
      <c r="I20" s="10">
        <f t="shared" si="4"/>
        <v>40.395894428152488</v>
      </c>
    </row>
    <row r="21" spans="1:9" ht="30" customHeight="1" x14ac:dyDescent="0.2">
      <c r="A21" s="66" t="s">
        <v>17</v>
      </c>
      <c r="B21" s="3">
        <v>58.2</v>
      </c>
      <c r="C21" s="4">
        <f t="shared" si="5"/>
        <v>2.2465863292165791E-2</v>
      </c>
      <c r="D21" s="76">
        <v>136.4</v>
      </c>
      <c r="E21" s="81">
        <f t="shared" si="1"/>
        <v>1.4342794039370343E-4</v>
      </c>
      <c r="F21" s="76">
        <v>55.1</v>
      </c>
      <c r="G21" s="4">
        <f t="shared" si="2"/>
        <v>1.1973250324592426E-4</v>
      </c>
      <c r="H21" s="3">
        <f t="shared" si="3"/>
        <v>-5.3264604810996588</v>
      </c>
      <c r="I21" s="10">
        <f t="shared" si="4"/>
        <v>40.395894428152488</v>
      </c>
    </row>
    <row r="22" spans="1:9" ht="45" x14ac:dyDescent="0.2">
      <c r="A22" s="66" t="s">
        <v>18</v>
      </c>
      <c r="B22" s="3">
        <v>0</v>
      </c>
      <c r="C22" s="4">
        <f t="shared" si="5"/>
        <v>2.042152439404657E-2</v>
      </c>
      <c r="D22" s="76">
        <v>0</v>
      </c>
      <c r="E22" s="81">
        <f t="shared" si="1"/>
        <v>0</v>
      </c>
      <c r="F22" s="76">
        <v>0</v>
      </c>
      <c r="G22" s="4">
        <f t="shared" si="2"/>
        <v>0</v>
      </c>
      <c r="H22" s="3" t="s">
        <v>87</v>
      </c>
      <c r="I22" s="10" t="s">
        <v>87</v>
      </c>
    </row>
    <row r="23" spans="1:9" ht="36" customHeight="1" thickBot="1" x14ac:dyDescent="0.25">
      <c r="A23" s="65" t="s">
        <v>56</v>
      </c>
      <c r="B23" s="3">
        <v>14628.3</v>
      </c>
      <c r="C23" s="4">
        <f t="shared" si="5"/>
        <v>9.832852685107956E-3</v>
      </c>
      <c r="D23" s="76">
        <v>36903.199999999997</v>
      </c>
      <c r="E23" s="81">
        <f t="shared" si="1"/>
        <v>3.8804618547924601E-2</v>
      </c>
      <c r="F23" s="76">
        <v>17159.400000000001</v>
      </c>
      <c r="G23" s="4">
        <f t="shared" si="2"/>
        <v>3.7287439495428544E-2</v>
      </c>
      <c r="H23" s="3">
        <f t="shared" si="3"/>
        <v>17.302762453600224</v>
      </c>
      <c r="I23" s="10">
        <f t="shared" si="4"/>
        <v>46.498406642242415</v>
      </c>
    </row>
    <row r="24" spans="1:9" ht="45" customHeight="1" thickBot="1" x14ac:dyDescent="0.25">
      <c r="A24" s="50" t="s">
        <v>19</v>
      </c>
      <c r="B24" s="46">
        <f>SUM(B25+B30+B34+B37+B39)</f>
        <v>39332.400000000001</v>
      </c>
      <c r="C24" s="47">
        <f t="shared" si="5"/>
        <v>6.9628771610224975E-3</v>
      </c>
      <c r="D24" s="79">
        <f>SUM(D25+D30+D34+D37+D39)</f>
        <v>96377.9</v>
      </c>
      <c r="E24" s="87">
        <f t="shared" si="1"/>
        <v>0.10134372211488495</v>
      </c>
      <c r="F24" s="79">
        <f>SUM(F25+F30+F34+F37+F39)</f>
        <v>51712.100000000006</v>
      </c>
      <c r="G24" s="47">
        <f t="shared" si="2"/>
        <v>0.11237058404906644</v>
      </c>
      <c r="H24" s="46">
        <f t="shared" si="3"/>
        <v>31.474560413297951</v>
      </c>
      <c r="I24" s="51">
        <f t="shared" si="4"/>
        <v>53.655557965052161</v>
      </c>
    </row>
    <row r="25" spans="1:9" ht="45" x14ac:dyDescent="0.2">
      <c r="A25" s="67" t="s">
        <v>20</v>
      </c>
      <c r="B25" s="30">
        <f>SUM(B26:B28)</f>
        <v>15801.7</v>
      </c>
      <c r="C25" s="41">
        <f t="shared" si="5"/>
        <v>3.6257945479161186E-3</v>
      </c>
      <c r="D25" s="77">
        <f>SUM(D26:D29)</f>
        <v>43028.3</v>
      </c>
      <c r="E25" s="89">
        <f t="shared" si="1"/>
        <v>4.5245311199724261E-2</v>
      </c>
      <c r="F25" s="77">
        <f>SUM(F26:F29)</f>
        <v>21875.7</v>
      </c>
      <c r="G25" s="41">
        <f t="shared" si="2"/>
        <v>4.7535976792320606E-2</v>
      </c>
      <c r="H25" s="30">
        <f t="shared" si="3"/>
        <v>38.438902143440259</v>
      </c>
      <c r="I25" s="42">
        <f t="shared" si="4"/>
        <v>50.84026094454115</v>
      </c>
    </row>
    <row r="26" spans="1:9" ht="30" x14ac:dyDescent="0.2">
      <c r="A26" s="66" t="s">
        <v>21</v>
      </c>
      <c r="B26" s="3">
        <v>3700.5</v>
      </c>
      <c r="C26" s="4">
        <f t="shared" si="5"/>
        <v>0</v>
      </c>
      <c r="D26" s="76">
        <v>8882</v>
      </c>
      <c r="E26" s="4">
        <f t="shared" si="1"/>
        <v>9.33964051742576E-3</v>
      </c>
      <c r="F26" s="76">
        <v>4903.3</v>
      </c>
      <c r="G26" s="4">
        <f t="shared" si="2"/>
        <v>1.0654888986674054E-2</v>
      </c>
      <c r="H26" s="3">
        <f t="shared" si="3"/>
        <v>32.503715714092692</v>
      </c>
      <c r="I26" s="10">
        <f t="shared" si="4"/>
        <v>55.204908804323352</v>
      </c>
    </row>
    <row r="27" spans="1:9" ht="15" x14ac:dyDescent="0.2">
      <c r="A27" s="66" t="s">
        <v>22</v>
      </c>
      <c r="B27" s="3">
        <v>10289.200000000001</v>
      </c>
      <c r="C27" s="4">
        <f t="shared" si="5"/>
        <v>0</v>
      </c>
      <c r="D27" s="76">
        <v>24841.9</v>
      </c>
      <c r="E27" s="4">
        <f t="shared" si="1"/>
        <v>2.6121866220427718E-2</v>
      </c>
      <c r="F27" s="76">
        <v>12698.9</v>
      </c>
      <c r="G27" s="4">
        <f t="shared" si="2"/>
        <v>2.7594756542099228E-2</v>
      </c>
      <c r="H27" s="3">
        <f t="shared" si="3"/>
        <v>23.419702212028142</v>
      </c>
      <c r="I27" s="10">
        <f t="shared" si="4"/>
        <v>51.11887577037183</v>
      </c>
    </row>
    <row r="28" spans="1:9" ht="30.75" customHeight="1" x14ac:dyDescent="0.2">
      <c r="A28" s="66" t="s">
        <v>23</v>
      </c>
      <c r="B28" s="3">
        <v>1812</v>
      </c>
      <c r="C28" s="4">
        <f t="shared" si="5"/>
        <v>0</v>
      </c>
      <c r="D28" s="76">
        <v>9304.4</v>
      </c>
      <c r="E28" s="4">
        <f t="shared" si="1"/>
        <v>9.7838044618707761E-3</v>
      </c>
      <c r="F28" s="76">
        <v>4273.5</v>
      </c>
      <c r="G28" s="4">
        <f t="shared" si="2"/>
        <v>9.2863312635473195E-3</v>
      </c>
      <c r="H28" s="3">
        <f t="shared" si="3"/>
        <v>135.84437086092714</v>
      </c>
      <c r="I28" s="10">
        <f t="shared" si="4"/>
        <v>45.929882636172138</v>
      </c>
    </row>
    <row r="29" spans="1:9" s="25" customFormat="1" ht="44.25" hidden="1" customHeight="1" x14ac:dyDescent="0.2">
      <c r="A29" s="68" t="s">
        <v>78</v>
      </c>
      <c r="B29" s="3">
        <v>0</v>
      </c>
      <c r="C29" s="27">
        <f t="shared" si="5"/>
        <v>0</v>
      </c>
      <c r="D29" s="75">
        <v>0</v>
      </c>
      <c r="E29" s="27">
        <f t="shared" si="1"/>
        <v>0</v>
      </c>
      <c r="F29" s="75">
        <v>0</v>
      </c>
      <c r="G29" s="27">
        <f t="shared" si="2"/>
        <v>0</v>
      </c>
      <c r="H29" s="26" t="s">
        <v>87</v>
      </c>
      <c r="I29" s="28" t="s">
        <v>77</v>
      </c>
    </row>
    <row r="30" spans="1:9" ht="45" x14ac:dyDescent="0.2">
      <c r="A30" s="65" t="s">
        <v>24</v>
      </c>
      <c r="B30" s="3">
        <f>SUM(B31:B33)</f>
        <v>18375.5</v>
      </c>
      <c r="C30" s="4">
        <f t="shared" si="5"/>
        <v>0</v>
      </c>
      <c r="D30" s="76">
        <f>SUM(D31:D33)</f>
        <v>21860.2</v>
      </c>
      <c r="E30" s="81">
        <f t="shared" si="1"/>
        <v>2.2986535649519323E-2</v>
      </c>
      <c r="F30" s="76">
        <f>SUM(F31:F33)</f>
        <v>14398.1</v>
      </c>
      <c r="G30" s="4">
        <f t="shared" si="2"/>
        <v>3.1287124409893688E-2</v>
      </c>
      <c r="H30" s="3">
        <f t="shared" si="3"/>
        <v>-21.645125302712856</v>
      </c>
      <c r="I30" s="10">
        <f t="shared" si="4"/>
        <v>65.86444771777019</v>
      </c>
    </row>
    <row r="31" spans="1:9" ht="83.25" customHeight="1" x14ac:dyDescent="0.2">
      <c r="A31" s="66" t="s">
        <v>25</v>
      </c>
      <c r="B31" s="3">
        <v>10991.7</v>
      </c>
      <c r="C31" s="4">
        <f t="shared" si="5"/>
        <v>0</v>
      </c>
      <c r="D31" s="76">
        <v>21860.2</v>
      </c>
      <c r="E31" s="4">
        <f t="shared" si="1"/>
        <v>2.2986535649519323E-2</v>
      </c>
      <c r="F31" s="76">
        <v>14398.1</v>
      </c>
      <c r="G31" s="4">
        <f t="shared" si="2"/>
        <v>3.1287124409893688E-2</v>
      </c>
      <c r="H31" s="3">
        <f t="shared" si="3"/>
        <v>30.990656586333301</v>
      </c>
      <c r="I31" s="10">
        <f t="shared" si="4"/>
        <v>65.86444771777019</v>
      </c>
    </row>
    <row r="32" spans="1:9" ht="35.25" customHeight="1" x14ac:dyDescent="0.2">
      <c r="A32" s="66" t="s">
        <v>95</v>
      </c>
      <c r="B32" s="3">
        <v>7383.8</v>
      </c>
      <c r="C32" s="4">
        <f>B58/$B$120</f>
        <v>5.1650117907270799E-3</v>
      </c>
      <c r="D32" s="76">
        <v>0</v>
      </c>
      <c r="E32" s="4">
        <f t="shared" si="1"/>
        <v>0</v>
      </c>
      <c r="F32" s="76">
        <v>0</v>
      </c>
      <c r="G32" s="4">
        <f t="shared" si="2"/>
        <v>0</v>
      </c>
      <c r="H32" s="3" t="s">
        <v>77</v>
      </c>
      <c r="I32" s="10" t="e">
        <f t="shared" si="4"/>
        <v>#DIV/0!</v>
      </c>
    </row>
    <row r="33" spans="1:9" ht="48" customHeight="1" x14ac:dyDescent="0.2">
      <c r="A33" s="66" t="s">
        <v>91</v>
      </c>
      <c r="B33" s="3">
        <v>0</v>
      </c>
      <c r="C33" s="4">
        <f>B59/$B$120</f>
        <v>0</v>
      </c>
      <c r="D33" s="76">
        <v>0</v>
      </c>
      <c r="E33" s="4">
        <f t="shared" si="1"/>
        <v>0</v>
      </c>
      <c r="F33" s="76">
        <v>0</v>
      </c>
      <c r="G33" s="4">
        <f t="shared" si="2"/>
        <v>0</v>
      </c>
      <c r="H33" s="3" t="s">
        <v>77</v>
      </c>
      <c r="I33" s="10" t="e">
        <f t="shared" si="4"/>
        <v>#DIV/0!</v>
      </c>
    </row>
    <row r="34" spans="1:9" ht="33.75" customHeight="1" x14ac:dyDescent="0.2">
      <c r="A34" s="65" t="s">
        <v>26</v>
      </c>
      <c r="B34" s="3">
        <f>SUM(B35:B36)</f>
        <v>170.9</v>
      </c>
      <c r="C34" s="4">
        <f>B59/$B$120</f>
        <v>0</v>
      </c>
      <c r="D34" s="76">
        <f>SUM(D35:D36)</f>
        <v>19208.7</v>
      </c>
      <c r="E34" s="4">
        <f t="shared" si="1"/>
        <v>2.0198418465106532E-2</v>
      </c>
      <c r="F34" s="76">
        <f>SUM(F35:F36)</f>
        <v>9309.5</v>
      </c>
      <c r="G34" s="4">
        <f t="shared" si="2"/>
        <v>2.0229577839708381E-2</v>
      </c>
      <c r="H34" s="3">
        <f t="shared" si="3"/>
        <v>5347.3376243417197</v>
      </c>
      <c r="I34" s="10">
        <f t="shared" si="4"/>
        <v>48.465018455179163</v>
      </c>
    </row>
    <row r="35" spans="1:9" ht="33" customHeight="1" x14ac:dyDescent="0.2">
      <c r="A35" s="66" t="s">
        <v>27</v>
      </c>
      <c r="B35" s="3">
        <v>170.9</v>
      </c>
      <c r="C35" s="4">
        <f>B60/$B$120</f>
        <v>0</v>
      </c>
      <c r="D35" s="76">
        <v>19208.7</v>
      </c>
      <c r="E35" s="4">
        <f t="shared" si="1"/>
        <v>2.0198418465106532E-2</v>
      </c>
      <c r="F35" s="76">
        <v>9309.5</v>
      </c>
      <c r="G35" s="4">
        <f t="shared" si="2"/>
        <v>2.0229577839708381E-2</v>
      </c>
      <c r="H35" s="3">
        <f t="shared" si="3"/>
        <v>5347.3376243417197</v>
      </c>
      <c r="I35" s="10">
        <f t="shared" si="4"/>
        <v>48.465018455179163</v>
      </c>
    </row>
    <row r="36" spans="1:9" ht="48.75" customHeight="1" x14ac:dyDescent="0.2">
      <c r="A36" s="66" t="s">
        <v>57</v>
      </c>
      <c r="B36" s="3">
        <v>0</v>
      </c>
      <c r="C36" s="4">
        <f>B61/$B$120</f>
        <v>3.9813425502506607E-3</v>
      </c>
      <c r="D36" s="76">
        <v>0</v>
      </c>
      <c r="E36" s="4">
        <f t="shared" si="1"/>
        <v>0</v>
      </c>
      <c r="F36" s="76">
        <v>0</v>
      </c>
      <c r="G36" s="4">
        <f t="shared" si="2"/>
        <v>0</v>
      </c>
      <c r="H36" s="3" t="s">
        <v>87</v>
      </c>
      <c r="I36" s="10" t="e">
        <f t="shared" si="4"/>
        <v>#DIV/0!</v>
      </c>
    </row>
    <row r="37" spans="1:9" ht="57.75" customHeight="1" x14ac:dyDescent="0.2">
      <c r="A37" s="65" t="s">
        <v>96</v>
      </c>
      <c r="B37" s="3">
        <v>0</v>
      </c>
      <c r="C37" s="4">
        <f>B62/$B$120</f>
        <v>3.9813425502506607E-3</v>
      </c>
      <c r="D37" s="76">
        <f>D38</f>
        <v>0</v>
      </c>
      <c r="E37" s="4">
        <f t="shared" ref="E37:E66" si="6">D37/$D$120</f>
        <v>0</v>
      </c>
      <c r="F37" s="76">
        <f>F38</f>
        <v>0</v>
      </c>
      <c r="G37" s="4">
        <f t="shared" ref="G37:G66" si="7">F37/$F$120</f>
        <v>0</v>
      </c>
      <c r="H37" s="3" t="e">
        <f t="shared" si="3"/>
        <v>#DIV/0!</v>
      </c>
      <c r="I37" s="10" t="e">
        <f t="shared" si="4"/>
        <v>#DIV/0!</v>
      </c>
    </row>
    <row r="38" spans="1:9" ht="33" customHeight="1" x14ac:dyDescent="0.2">
      <c r="A38" s="66" t="s">
        <v>97</v>
      </c>
      <c r="B38" s="3">
        <v>0</v>
      </c>
      <c r="C38" s="4">
        <f>B64/$B$120</f>
        <v>1.1836692404764194E-3</v>
      </c>
      <c r="D38" s="76">
        <v>0</v>
      </c>
      <c r="E38" s="4">
        <f t="shared" si="6"/>
        <v>0</v>
      </c>
      <c r="F38" s="76">
        <v>0</v>
      </c>
      <c r="G38" s="4">
        <f t="shared" si="7"/>
        <v>0</v>
      </c>
      <c r="H38" s="3" t="e">
        <f t="shared" si="3"/>
        <v>#DIV/0!</v>
      </c>
      <c r="I38" s="10" t="e">
        <f t="shared" si="4"/>
        <v>#DIV/0!</v>
      </c>
    </row>
    <row r="39" spans="1:9" ht="33" customHeight="1" thickBot="1" x14ac:dyDescent="0.25">
      <c r="A39" s="69" t="s">
        <v>98</v>
      </c>
      <c r="B39" s="35">
        <v>4984.3</v>
      </c>
      <c r="C39" s="4">
        <f>B65/$B$120</f>
        <v>1.1836692404764194E-3</v>
      </c>
      <c r="D39" s="78">
        <v>12280.7</v>
      </c>
      <c r="E39" s="4">
        <f t="shared" si="6"/>
        <v>1.291345680053485E-2</v>
      </c>
      <c r="F39" s="78">
        <v>6128.8</v>
      </c>
      <c r="G39" s="44">
        <f t="shared" si="7"/>
        <v>1.3317905007143751E-2</v>
      </c>
      <c r="H39" s="3">
        <f t="shared" si="3"/>
        <v>22.962100997130989</v>
      </c>
      <c r="I39" s="10">
        <f t="shared" si="4"/>
        <v>49.905949986564281</v>
      </c>
    </row>
    <row r="40" spans="1:9" ht="43.5" thickBot="1" x14ac:dyDescent="0.25">
      <c r="A40" s="50" t="s">
        <v>55</v>
      </c>
      <c r="B40" s="46">
        <f>B41</f>
        <v>0</v>
      </c>
      <c r="C40" s="47">
        <f>B64/$B$120</f>
        <v>1.1836692404764194E-3</v>
      </c>
      <c r="D40" s="79">
        <f>D41</f>
        <v>100</v>
      </c>
      <c r="E40" s="47">
        <f t="shared" si="6"/>
        <v>1.0515244896899077E-4</v>
      </c>
      <c r="F40" s="79">
        <f>F41</f>
        <v>100</v>
      </c>
      <c r="G40" s="47">
        <f t="shared" si="7"/>
        <v>2.1730036886737615E-4</v>
      </c>
      <c r="H40" s="46" t="s">
        <v>87</v>
      </c>
      <c r="I40" s="51">
        <f t="shared" si="4"/>
        <v>100</v>
      </c>
    </row>
    <row r="41" spans="1:9" ht="45.75" customHeight="1" thickBot="1" x14ac:dyDescent="0.25">
      <c r="A41" s="70" t="s">
        <v>29</v>
      </c>
      <c r="B41" s="33">
        <v>0</v>
      </c>
      <c r="C41" s="34">
        <f>B65/$B$120</f>
        <v>1.1836692404764194E-3</v>
      </c>
      <c r="D41" s="80">
        <v>100</v>
      </c>
      <c r="E41" s="34">
        <f t="shared" si="6"/>
        <v>1.0515244896899077E-4</v>
      </c>
      <c r="F41" s="80">
        <v>100</v>
      </c>
      <c r="G41" s="34">
        <f t="shared" si="7"/>
        <v>2.1730036886737615E-4</v>
      </c>
      <c r="H41" s="33" t="s">
        <v>87</v>
      </c>
      <c r="I41" s="45">
        <f t="shared" si="4"/>
        <v>100</v>
      </c>
    </row>
    <row r="42" spans="1:9" ht="42" customHeight="1" thickBot="1" x14ac:dyDescent="0.25">
      <c r="A42" s="50" t="s">
        <v>30</v>
      </c>
      <c r="B42" s="46">
        <f>SUM(B43+B47+B51+B53+B56)</f>
        <v>9041.9999999999982</v>
      </c>
      <c r="C42" s="47">
        <f>B66/$B$120</f>
        <v>7.9283974524774446E-3</v>
      </c>
      <c r="D42" s="79">
        <f>SUM(D43+D47+D51+D53+D56)</f>
        <v>21615.7</v>
      </c>
      <c r="E42" s="87">
        <f t="shared" si="6"/>
        <v>2.2729437911790138E-2</v>
      </c>
      <c r="F42" s="79">
        <f>SUM(F43+F47+F53)</f>
        <v>10356.200000000001</v>
      </c>
      <c r="G42" s="47">
        <f t="shared" si="7"/>
        <v>2.2504060800643211E-2</v>
      </c>
      <c r="H42" s="46">
        <f t="shared" si="3"/>
        <v>14.53439504534397</v>
      </c>
      <c r="I42" s="51">
        <f t="shared" si="4"/>
        <v>47.910546500922941</v>
      </c>
    </row>
    <row r="43" spans="1:9" ht="30" x14ac:dyDescent="0.2">
      <c r="A43" s="67" t="s">
        <v>31</v>
      </c>
      <c r="B43" s="30">
        <f>SUM(B44:B46)</f>
        <v>8219.1999999999989</v>
      </c>
      <c r="C43" s="41">
        <f t="shared" ref="C43:C49" si="8">B68/$B$120</f>
        <v>7.9283974524774446E-3</v>
      </c>
      <c r="D43" s="77">
        <f>SUM(D44:D46)</f>
        <v>17967.900000000001</v>
      </c>
      <c r="E43" s="89">
        <f t="shared" si="6"/>
        <v>1.8893686878299294E-2</v>
      </c>
      <c r="F43" s="77">
        <f>SUM(F44:F46)</f>
        <v>8992.5</v>
      </c>
      <c r="G43" s="41">
        <f t="shared" si="7"/>
        <v>1.9540735670398799E-2</v>
      </c>
      <c r="H43" s="30">
        <f t="shared" si="3"/>
        <v>9.4084582441113582</v>
      </c>
      <c r="I43" s="42">
        <f t="shared" si="4"/>
        <v>50.047584859666408</v>
      </c>
    </row>
    <row r="44" spans="1:9" ht="36" customHeight="1" x14ac:dyDescent="0.2">
      <c r="A44" s="66" t="s">
        <v>32</v>
      </c>
      <c r="B44" s="3">
        <v>3957.5</v>
      </c>
      <c r="C44" s="4">
        <f t="shared" si="8"/>
        <v>3.2299958283361571E-4</v>
      </c>
      <c r="D44" s="76">
        <v>9120.1</v>
      </c>
      <c r="E44" s="81">
        <f t="shared" si="6"/>
        <v>9.5900084984209284E-3</v>
      </c>
      <c r="F44" s="76">
        <v>3926.9</v>
      </c>
      <c r="G44" s="4">
        <f t="shared" si="7"/>
        <v>8.5331681850529945E-3</v>
      </c>
      <c r="H44" s="3">
        <f t="shared" si="3"/>
        <v>-0.77321541377132519</v>
      </c>
      <c r="I44" s="10">
        <f t="shared" si="4"/>
        <v>43.057641911821143</v>
      </c>
    </row>
    <row r="45" spans="1:9" ht="30.75" customHeight="1" x14ac:dyDescent="0.2">
      <c r="A45" s="66" t="s">
        <v>33</v>
      </c>
      <c r="B45" s="3">
        <v>2802.4</v>
      </c>
      <c r="C45" s="4">
        <f t="shared" si="8"/>
        <v>3.2299958283361571E-4</v>
      </c>
      <c r="D45" s="76">
        <v>6938.9</v>
      </c>
      <c r="E45" s="4">
        <f t="shared" si="6"/>
        <v>7.2964232815093E-3</v>
      </c>
      <c r="F45" s="76">
        <v>3244.9</v>
      </c>
      <c r="G45" s="4">
        <f t="shared" si="7"/>
        <v>7.0511796693774886E-3</v>
      </c>
      <c r="H45" s="3">
        <f t="shared" si="3"/>
        <v>15.790037111047667</v>
      </c>
      <c r="I45" s="10">
        <f t="shared" si="4"/>
        <v>46.763896294801768</v>
      </c>
    </row>
    <row r="46" spans="1:9" ht="33" customHeight="1" x14ac:dyDescent="0.2">
      <c r="A46" s="66" t="s">
        <v>34</v>
      </c>
      <c r="B46" s="3">
        <v>1459.3</v>
      </c>
      <c r="C46" s="4">
        <f t="shared" si="8"/>
        <v>1.5653056706552147E-5</v>
      </c>
      <c r="D46" s="76">
        <v>1908.9</v>
      </c>
      <c r="E46" s="4">
        <f t="shared" si="6"/>
        <v>2.007255098369065E-3</v>
      </c>
      <c r="F46" s="76">
        <v>1820.7</v>
      </c>
      <c r="G46" s="4">
        <f t="shared" si="7"/>
        <v>3.9563878159683177E-3</v>
      </c>
      <c r="H46" s="3" t="s">
        <v>87</v>
      </c>
      <c r="I46" s="10">
        <f t="shared" si="4"/>
        <v>95.379537953795378</v>
      </c>
    </row>
    <row r="47" spans="1:9" ht="60" x14ac:dyDescent="0.2">
      <c r="A47" s="65" t="s">
        <v>99</v>
      </c>
      <c r="B47" s="3">
        <f>SUM(B48:B49)</f>
        <v>0</v>
      </c>
      <c r="C47" s="4">
        <f t="shared" si="8"/>
        <v>1.5653056706552147E-5</v>
      </c>
      <c r="D47" s="76">
        <f>SUM(D48:D50)</f>
        <v>5</v>
      </c>
      <c r="E47" s="4">
        <f t="shared" si="6"/>
        <v>5.2576224484495386E-6</v>
      </c>
      <c r="F47" s="76">
        <f>SUM(F48:F50)</f>
        <v>0</v>
      </c>
      <c r="G47" s="4">
        <f t="shared" si="7"/>
        <v>0</v>
      </c>
      <c r="H47" s="3" t="s">
        <v>87</v>
      </c>
      <c r="I47" s="10">
        <f t="shared" si="4"/>
        <v>0</v>
      </c>
    </row>
    <row r="48" spans="1:9" ht="43.5" customHeight="1" x14ac:dyDescent="0.2">
      <c r="A48" s="66" t="s">
        <v>100</v>
      </c>
      <c r="B48" s="3">
        <v>0</v>
      </c>
      <c r="C48" s="4">
        <f t="shared" si="8"/>
        <v>0</v>
      </c>
      <c r="D48" s="3">
        <v>5</v>
      </c>
      <c r="E48" s="4">
        <f t="shared" si="6"/>
        <v>5.2576224484495386E-6</v>
      </c>
      <c r="F48" s="76">
        <v>0</v>
      </c>
      <c r="G48" s="4">
        <f t="shared" si="7"/>
        <v>0</v>
      </c>
      <c r="H48" s="3" t="s">
        <v>87</v>
      </c>
      <c r="I48" s="10">
        <f t="shared" si="4"/>
        <v>0</v>
      </c>
    </row>
    <row r="49" spans="1:9" ht="30" hidden="1" x14ac:dyDescent="0.2">
      <c r="A49" s="74" t="s">
        <v>35</v>
      </c>
      <c r="B49" s="3">
        <v>0</v>
      </c>
      <c r="C49" s="4">
        <f t="shared" si="8"/>
        <v>1.5653056706552147E-5</v>
      </c>
      <c r="D49" s="3">
        <v>0</v>
      </c>
      <c r="E49" s="4">
        <f t="shared" si="6"/>
        <v>0</v>
      </c>
      <c r="F49" s="75">
        <v>0</v>
      </c>
      <c r="G49" s="4">
        <f t="shared" si="7"/>
        <v>0</v>
      </c>
      <c r="H49" s="3" t="s">
        <v>87</v>
      </c>
      <c r="I49" s="10" t="s">
        <v>77</v>
      </c>
    </row>
    <row r="50" spans="1:9" ht="30" hidden="1" x14ac:dyDescent="0.2">
      <c r="A50" s="74" t="s">
        <v>79</v>
      </c>
      <c r="B50" s="3">
        <v>0</v>
      </c>
      <c r="C50" s="4">
        <f t="shared" ref="C50:C57" si="9">B76/$B$120</f>
        <v>4.2464009771482764E-2</v>
      </c>
      <c r="D50" s="3">
        <v>0</v>
      </c>
      <c r="E50" s="4">
        <f t="shared" si="6"/>
        <v>0</v>
      </c>
      <c r="F50" s="75">
        <v>0</v>
      </c>
      <c r="G50" s="4">
        <f t="shared" si="7"/>
        <v>0</v>
      </c>
      <c r="H50" s="3" t="s">
        <v>87</v>
      </c>
      <c r="I50" s="10" t="s">
        <v>77</v>
      </c>
    </row>
    <row r="51" spans="1:9" ht="30" x14ac:dyDescent="0.2">
      <c r="A51" s="65" t="s">
        <v>101</v>
      </c>
      <c r="B51" s="3">
        <f>SUM(B52)</f>
        <v>0</v>
      </c>
      <c r="C51" s="4">
        <f t="shared" si="9"/>
        <v>3.9417129860491514E-2</v>
      </c>
      <c r="D51" s="3">
        <f>SUM(D52)</f>
        <v>3</v>
      </c>
      <c r="E51" s="4">
        <f t="shared" si="6"/>
        <v>3.1545734690697231E-6</v>
      </c>
      <c r="F51" s="76">
        <f>SUM(F52)</f>
        <v>0</v>
      </c>
      <c r="G51" s="4">
        <f t="shared" si="7"/>
        <v>0</v>
      </c>
      <c r="H51" s="3" t="s">
        <v>87</v>
      </c>
      <c r="I51" s="10" t="s">
        <v>77</v>
      </c>
    </row>
    <row r="52" spans="1:9" ht="60" customHeight="1" x14ac:dyDescent="0.2">
      <c r="A52" s="66" t="s">
        <v>102</v>
      </c>
      <c r="B52" s="3">
        <v>0</v>
      </c>
      <c r="C52" s="4">
        <f t="shared" si="9"/>
        <v>3.1338413371387652E-2</v>
      </c>
      <c r="D52" s="3">
        <v>3</v>
      </c>
      <c r="E52" s="4">
        <f t="shared" si="6"/>
        <v>3.1545734690697231E-6</v>
      </c>
      <c r="F52" s="76">
        <v>0</v>
      </c>
      <c r="G52" s="4">
        <f t="shared" si="7"/>
        <v>0</v>
      </c>
      <c r="H52" s="3" t="s">
        <v>87</v>
      </c>
      <c r="I52" s="10" t="s">
        <v>77</v>
      </c>
    </row>
    <row r="53" spans="1:9" ht="18" customHeight="1" x14ac:dyDescent="0.2">
      <c r="A53" s="72" t="s">
        <v>103</v>
      </c>
      <c r="B53" s="3">
        <f>B54+B55</f>
        <v>822.8</v>
      </c>
      <c r="C53" s="4">
        <f t="shared" si="9"/>
        <v>8.0787164891038578E-3</v>
      </c>
      <c r="D53" s="3">
        <f>D54+D55</f>
        <v>3637.8</v>
      </c>
      <c r="E53" s="4">
        <f t="shared" si="6"/>
        <v>3.8252357885939464E-3</v>
      </c>
      <c r="F53" s="76">
        <f>F54+F55</f>
        <v>1363.7</v>
      </c>
      <c r="G53" s="4">
        <f t="shared" si="7"/>
        <v>2.9633251302444087E-3</v>
      </c>
      <c r="H53" s="3" t="s">
        <v>87</v>
      </c>
      <c r="I53" s="10" t="s">
        <v>77</v>
      </c>
    </row>
    <row r="54" spans="1:9" ht="44.25" customHeight="1" x14ac:dyDescent="0.2">
      <c r="A54" s="66" t="s">
        <v>18</v>
      </c>
      <c r="B54" s="3">
        <v>822.8</v>
      </c>
      <c r="C54" s="4">
        <f t="shared" si="9"/>
        <v>3.0468799109912535E-3</v>
      </c>
      <c r="D54" s="3">
        <v>3634.8</v>
      </c>
      <c r="E54" s="4">
        <f t="shared" si="6"/>
        <v>3.8220812151248769E-3</v>
      </c>
      <c r="F54" s="76">
        <v>1363.7</v>
      </c>
      <c r="G54" s="4">
        <f t="shared" si="7"/>
        <v>2.9633251302444087E-3</v>
      </c>
      <c r="H54" s="3" t="s">
        <v>87</v>
      </c>
      <c r="I54" s="10" t="s">
        <v>77</v>
      </c>
    </row>
    <row r="55" spans="1:9" ht="36.75" customHeight="1" x14ac:dyDescent="0.2">
      <c r="A55" s="66" t="s">
        <v>104</v>
      </c>
      <c r="B55" s="3">
        <v>0</v>
      </c>
      <c r="C55" s="4">
        <f t="shared" si="9"/>
        <v>1.9330282726504077E-4</v>
      </c>
      <c r="D55" s="76">
        <v>3</v>
      </c>
      <c r="E55" s="4">
        <f t="shared" si="6"/>
        <v>3.1545734690697231E-6</v>
      </c>
      <c r="F55" s="76">
        <v>0</v>
      </c>
      <c r="G55" s="4">
        <f t="shared" si="7"/>
        <v>0</v>
      </c>
      <c r="H55" s="3" t="s">
        <v>87</v>
      </c>
      <c r="I55" s="10" t="s">
        <v>77</v>
      </c>
    </row>
    <row r="56" spans="1:9" ht="36.75" customHeight="1" x14ac:dyDescent="0.2">
      <c r="A56" s="72" t="s">
        <v>105</v>
      </c>
      <c r="B56" s="3">
        <f>B57</f>
        <v>0</v>
      </c>
      <c r="C56" s="4">
        <f t="shared" si="9"/>
        <v>2.8535770837262125E-3</v>
      </c>
      <c r="D56" s="76">
        <f>D57</f>
        <v>2</v>
      </c>
      <c r="E56" s="4">
        <f t="shared" si="6"/>
        <v>2.1030489793798154E-6</v>
      </c>
      <c r="F56" s="76">
        <f>F57</f>
        <v>0</v>
      </c>
      <c r="G56" s="4">
        <f t="shared" si="7"/>
        <v>0</v>
      </c>
      <c r="H56" s="3" t="s">
        <v>87</v>
      </c>
      <c r="I56" s="10" t="s">
        <v>77</v>
      </c>
    </row>
    <row r="57" spans="1:9" ht="31.5" customHeight="1" thickBot="1" x14ac:dyDescent="0.25">
      <c r="A57" s="73" t="s">
        <v>36</v>
      </c>
      <c r="B57" s="35">
        <v>0</v>
      </c>
      <c r="C57" s="4">
        <f t="shared" si="9"/>
        <v>7.1618697501697609E-2</v>
      </c>
      <c r="D57" s="78">
        <v>2</v>
      </c>
      <c r="E57" s="4">
        <f t="shared" si="6"/>
        <v>2.1030489793798154E-6</v>
      </c>
      <c r="F57" s="78">
        <v>0</v>
      </c>
      <c r="G57" s="4">
        <f t="shared" si="7"/>
        <v>0</v>
      </c>
      <c r="H57" s="3" t="s">
        <v>87</v>
      </c>
      <c r="I57" s="10" t="s">
        <v>77</v>
      </c>
    </row>
    <row r="58" spans="1:9" s="29" customFormat="1" ht="45.75" customHeight="1" thickBot="1" x14ac:dyDescent="0.25">
      <c r="A58" s="52" t="s">
        <v>37</v>
      </c>
      <c r="B58" s="53">
        <f>SUM(B59+B61+B64)</f>
        <v>2078.8000000000002</v>
      </c>
      <c r="C58" s="54">
        <f t="shared" ref="C58:C63" si="10">B79/$B$120</f>
        <v>8.0787164891038578E-3</v>
      </c>
      <c r="D58" s="90">
        <f>D61+D64</f>
        <v>16849.599999999999</v>
      </c>
      <c r="E58" s="91">
        <f t="shared" si="6"/>
        <v>1.7717767041479069E-2</v>
      </c>
      <c r="F58" s="90">
        <f>SUM(F59+F61+F64)</f>
        <v>2256.8000000000002</v>
      </c>
      <c r="G58" s="54">
        <f t="shared" si="7"/>
        <v>4.9040347245989458E-3</v>
      </c>
      <c r="H58" s="53">
        <f t="shared" si="3"/>
        <v>8.5626322878583778</v>
      </c>
      <c r="I58" s="55">
        <f t="shared" si="4"/>
        <v>13.393789763555219</v>
      </c>
    </row>
    <row r="59" spans="1:9" s="18" customFormat="1" ht="45" hidden="1" x14ac:dyDescent="0.2">
      <c r="A59" s="19" t="s">
        <v>38</v>
      </c>
      <c r="B59" s="30">
        <f>SUM(B60)</f>
        <v>0</v>
      </c>
      <c r="C59" s="20">
        <f t="shared" si="10"/>
        <v>3.0468799109912535E-3</v>
      </c>
      <c r="D59" s="77">
        <f>SUM(D60)</f>
        <v>0</v>
      </c>
      <c r="E59" s="92">
        <f t="shared" si="6"/>
        <v>0</v>
      </c>
      <c r="F59" s="77">
        <f>SUM(F60)</f>
        <v>0</v>
      </c>
      <c r="G59" s="20">
        <f t="shared" si="7"/>
        <v>0</v>
      </c>
      <c r="H59" s="16" t="s">
        <v>87</v>
      </c>
      <c r="I59" s="21" t="s">
        <v>77</v>
      </c>
    </row>
    <row r="60" spans="1:9" s="18" customFormat="1" ht="33.75" hidden="1" customHeight="1" x14ac:dyDescent="0.2">
      <c r="A60" s="24" t="s">
        <v>39</v>
      </c>
      <c r="B60" s="3">
        <v>0</v>
      </c>
      <c r="C60" s="22">
        <f t="shared" si="10"/>
        <v>1.9330282726504077E-4</v>
      </c>
      <c r="D60" s="76">
        <v>0</v>
      </c>
      <c r="E60" s="93">
        <f t="shared" si="6"/>
        <v>0</v>
      </c>
      <c r="F60" s="76">
        <v>0</v>
      </c>
      <c r="G60" s="22">
        <f t="shared" si="7"/>
        <v>0</v>
      </c>
      <c r="H60" s="17" t="s">
        <v>87</v>
      </c>
      <c r="I60" s="23" t="s">
        <v>77</v>
      </c>
    </row>
    <row r="61" spans="1:9" ht="45" x14ac:dyDescent="0.2">
      <c r="A61" s="65" t="s">
        <v>40</v>
      </c>
      <c r="B61" s="3">
        <f>SUM(B62)</f>
        <v>1602.4</v>
      </c>
      <c r="C61" s="4">
        <f t="shared" si="10"/>
        <v>2.8535770837262125E-3</v>
      </c>
      <c r="D61" s="76">
        <f>SUM(D62:D63)</f>
        <v>15400</v>
      </c>
      <c r="E61" s="81">
        <f t="shared" si="6"/>
        <v>1.6193477141224578E-2</v>
      </c>
      <c r="F61" s="76">
        <f>SUM(F62)</f>
        <v>1740.4</v>
      </c>
      <c r="G61" s="4">
        <f t="shared" si="7"/>
        <v>3.7818956197678147E-3</v>
      </c>
      <c r="H61" s="3">
        <f t="shared" si="3"/>
        <v>8.6120818771842238</v>
      </c>
      <c r="I61" s="10">
        <f t="shared" si="4"/>
        <v>11.301298701298702</v>
      </c>
    </row>
    <row r="62" spans="1:9" ht="79.5" customHeight="1" x14ac:dyDescent="0.2">
      <c r="A62" s="66" t="s">
        <v>41</v>
      </c>
      <c r="B62" s="3">
        <v>1602.4</v>
      </c>
      <c r="C62" s="4">
        <f t="shared" si="10"/>
        <v>7.1618697501697609E-2</v>
      </c>
      <c r="D62" s="76">
        <v>5400</v>
      </c>
      <c r="E62" s="4">
        <f t="shared" si="6"/>
        <v>5.6782322443255017E-3</v>
      </c>
      <c r="F62" s="76">
        <v>1740.4</v>
      </c>
      <c r="G62" s="4">
        <f t="shared" si="7"/>
        <v>3.7818956197678147E-3</v>
      </c>
      <c r="H62" s="3">
        <f t="shared" si="3"/>
        <v>8.6120818771842238</v>
      </c>
      <c r="I62" s="10">
        <f t="shared" si="4"/>
        <v>32.229629629629628</v>
      </c>
    </row>
    <row r="63" spans="1:9" ht="42" customHeight="1" x14ac:dyDescent="0.2">
      <c r="A63" s="66" t="s">
        <v>124</v>
      </c>
      <c r="B63" s="3">
        <v>0</v>
      </c>
      <c r="C63" s="4">
        <f t="shared" si="10"/>
        <v>7.0694670233575905E-3</v>
      </c>
      <c r="D63" s="76">
        <v>10000</v>
      </c>
      <c r="E63" s="4">
        <f t="shared" si="6"/>
        <v>1.0515244896899078E-2</v>
      </c>
      <c r="F63" s="76">
        <v>0</v>
      </c>
      <c r="G63" s="4">
        <f t="shared" si="7"/>
        <v>0</v>
      </c>
      <c r="H63" s="3" t="e">
        <f t="shared" si="3"/>
        <v>#DIV/0!</v>
      </c>
      <c r="I63" s="10">
        <f t="shared" si="4"/>
        <v>0</v>
      </c>
    </row>
    <row r="64" spans="1:9" ht="30" x14ac:dyDescent="0.2">
      <c r="A64" s="65" t="s">
        <v>42</v>
      </c>
      <c r="B64" s="3">
        <f>SUM(B65)</f>
        <v>476.4</v>
      </c>
      <c r="C64" s="4">
        <f>B84/$B$120</f>
        <v>7.0694670233575905E-3</v>
      </c>
      <c r="D64" s="76">
        <f>SUM(D65)</f>
        <v>1449.6</v>
      </c>
      <c r="E64" s="4">
        <f t="shared" si="6"/>
        <v>1.5242899002544902E-3</v>
      </c>
      <c r="F64" s="76">
        <f>SUM(F65)</f>
        <v>516.4</v>
      </c>
      <c r="G64" s="4">
        <f t="shared" si="7"/>
        <v>1.1221391048311304E-3</v>
      </c>
      <c r="H64" s="3">
        <f t="shared" si="3"/>
        <v>8.396305625524775</v>
      </c>
      <c r="I64" s="10">
        <f t="shared" si="4"/>
        <v>35.623620309050771</v>
      </c>
    </row>
    <row r="65" spans="1:9" ht="32.25" customHeight="1" x14ac:dyDescent="0.2">
      <c r="A65" s="73" t="s">
        <v>43</v>
      </c>
      <c r="B65" s="35">
        <v>476.4</v>
      </c>
      <c r="C65" s="44">
        <f>B86/$B$120</f>
        <v>8.3159969518777825E-4</v>
      </c>
      <c r="D65" s="35">
        <v>1449.6</v>
      </c>
      <c r="E65" s="44">
        <f t="shared" si="6"/>
        <v>1.5242899002544902E-3</v>
      </c>
      <c r="F65" s="78">
        <v>516.4</v>
      </c>
      <c r="G65" s="44">
        <f t="shared" si="7"/>
        <v>1.1221391048311304E-3</v>
      </c>
      <c r="H65" s="35">
        <f t="shared" si="3"/>
        <v>8.396305625524775</v>
      </c>
      <c r="I65" s="32">
        <f t="shared" si="4"/>
        <v>35.623620309050771</v>
      </c>
    </row>
    <row r="66" spans="1:9" ht="42.75" x14ac:dyDescent="0.2">
      <c r="A66" s="82" t="s">
        <v>44</v>
      </c>
      <c r="B66" s="83">
        <f>B68</f>
        <v>3191</v>
      </c>
      <c r="C66" s="84">
        <f>B87/$B$120</f>
        <v>2.4210061039467317E-3</v>
      </c>
      <c r="D66" s="83">
        <f>SUM(D67:D68)</f>
        <v>10562.5</v>
      </c>
      <c r="E66" s="84">
        <f t="shared" si="6"/>
        <v>1.110672742234965E-2</v>
      </c>
      <c r="F66" s="86">
        <f>SUM(F67:F68)</f>
        <v>3765.3</v>
      </c>
      <c r="G66" s="84">
        <f t="shared" si="7"/>
        <v>8.1820107889633148E-3</v>
      </c>
      <c r="H66" s="83">
        <f t="shared" si="3"/>
        <v>17.997492948918833</v>
      </c>
      <c r="I66" s="85">
        <f t="shared" si="4"/>
        <v>35.647810650887571</v>
      </c>
    </row>
    <row r="67" spans="1:9" ht="41.25" customHeight="1" x14ac:dyDescent="0.2">
      <c r="A67" s="71" t="s">
        <v>118</v>
      </c>
      <c r="B67" s="3">
        <v>0</v>
      </c>
      <c r="C67" s="4">
        <f t="shared" ref="C67:C75" si="11">B87/$B$120</f>
        <v>2.4210061039467317E-3</v>
      </c>
      <c r="D67" s="3">
        <v>2440</v>
      </c>
      <c r="E67" s="4">
        <f t="shared" ref="E67:E73" si="12">D67/$D$120</f>
        <v>2.565719754843375E-3</v>
      </c>
      <c r="F67" s="76">
        <v>0</v>
      </c>
      <c r="G67" s="4">
        <f t="shared" ref="G67:G105" si="13">F67/$F$120</f>
        <v>0</v>
      </c>
      <c r="H67" s="3" t="e">
        <f t="shared" si="3"/>
        <v>#DIV/0!</v>
      </c>
      <c r="I67" s="10">
        <f t="shared" si="4"/>
        <v>0</v>
      </c>
    </row>
    <row r="68" spans="1:9" ht="32.25" customHeight="1" thickBot="1" x14ac:dyDescent="0.25">
      <c r="A68" s="70" t="s">
        <v>28</v>
      </c>
      <c r="B68" s="33">
        <v>3191</v>
      </c>
      <c r="C68" s="34">
        <f t="shared" si="11"/>
        <v>7.5557056261309652E-4</v>
      </c>
      <c r="D68" s="33">
        <v>8122.5</v>
      </c>
      <c r="E68" s="34">
        <f t="shared" si="12"/>
        <v>8.5410076675062757E-3</v>
      </c>
      <c r="F68" s="80">
        <v>3765.3</v>
      </c>
      <c r="G68" s="34">
        <f t="shared" si="13"/>
        <v>8.1820107889633148E-3</v>
      </c>
      <c r="H68" s="33">
        <f t="shared" si="3"/>
        <v>17.997492948918833</v>
      </c>
      <c r="I68" s="45">
        <f t="shared" si="4"/>
        <v>46.356417359187446</v>
      </c>
    </row>
    <row r="69" spans="1:9" ht="15" thickBot="1" x14ac:dyDescent="0.25">
      <c r="A69" s="50" t="s">
        <v>45</v>
      </c>
      <c r="B69" s="46">
        <f>B70</f>
        <v>130</v>
      </c>
      <c r="C69" s="47">
        <f t="shared" si="11"/>
        <v>3.826302750490525E-5</v>
      </c>
      <c r="D69" s="46">
        <f>D70</f>
        <v>2597.1999999999998</v>
      </c>
      <c r="E69" s="47">
        <f t="shared" si="12"/>
        <v>2.7310194046226283E-3</v>
      </c>
      <c r="F69" s="79">
        <f>F70</f>
        <v>1143.5</v>
      </c>
      <c r="G69" s="47">
        <f t="shared" si="13"/>
        <v>2.4848297179984463E-3</v>
      </c>
      <c r="H69" s="46" t="s">
        <v>87</v>
      </c>
      <c r="I69" s="51">
        <f t="shared" si="4"/>
        <v>44.028184198367477</v>
      </c>
    </row>
    <row r="70" spans="1:9" ht="15.75" thickBot="1" x14ac:dyDescent="0.25">
      <c r="A70" s="70" t="s">
        <v>46</v>
      </c>
      <c r="B70" s="33">
        <v>130</v>
      </c>
      <c r="C70" s="34">
        <f t="shared" si="11"/>
        <v>1.8314076346666011E-3</v>
      </c>
      <c r="D70" s="33">
        <v>2597.1999999999998</v>
      </c>
      <c r="E70" s="34">
        <f t="shared" si="12"/>
        <v>2.7310194046226283E-3</v>
      </c>
      <c r="F70" s="80">
        <v>1143.5</v>
      </c>
      <c r="G70" s="34">
        <f t="shared" si="13"/>
        <v>2.4848297179984463E-3</v>
      </c>
      <c r="H70" s="33" t="s">
        <v>87</v>
      </c>
      <c r="I70" s="45">
        <f t="shared" si="4"/>
        <v>44.028184198367477</v>
      </c>
    </row>
    <row r="71" spans="1:9" ht="45" customHeight="1" thickBot="1" x14ac:dyDescent="0.25">
      <c r="A71" s="50" t="s">
        <v>47</v>
      </c>
      <c r="B71" s="46">
        <f>SUM(B72)</f>
        <v>6.3</v>
      </c>
      <c r="C71" s="47">
        <f t="shared" si="11"/>
        <v>0</v>
      </c>
      <c r="D71" s="79">
        <f>SUM(D72)</f>
        <v>110</v>
      </c>
      <c r="E71" s="87">
        <f t="shared" si="12"/>
        <v>1.1566769386588985E-4</v>
      </c>
      <c r="F71" s="79">
        <f>SUM(F72)</f>
        <v>47</v>
      </c>
      <c r="G71" s="47">
        <f t="shared" si="13"/>
        <v>1.021311733676668E-4</v>
      </c>
      <c r="H71" s="46" t="s">
        <v>87</v>
      </c>
      <c r="I71" s="51">
        <f t="shared" si="4"/>
        <v>42.727272727272727</v>
      </c>
    </row>
    <row r="72" spans="1:9" ht="44.25" customHeight="1" x14ac:dyDescent="0.2">
      <c r="A72" s="67" t="s">
        <v>81</v>
      </c>
      <c r="B72" s="30">
        <f>SUM(B73:B74)</f>
        <v>6.3</v>
      </c>
      <c r="C72" s="41">
        <f t="shared" si="11"/>
        <v>0</v>
      </c>
      <c r="D72" s="77">
        <f>SUM(D73:D75)</f>
        <v>110</v>
      </c>
      <c r="E72" s="41">
        <f t="shared" si="12"/>
        <v>1.1566769386588985E-4</v>
      </c>
      <c r="F72" s="77">
        <f>SUM(F73:F75)</f>
        <v>47</v>
      </c>
      <c r="G72" s="41">
        <f t="shared" si="13"/>
        <v>1.021311733676668E-4</v>
      </c>
      <c r="H72" s="30">
        <f t="shared" si="3"/>
        <v>646.03174603174602</v>
      </c>
      <c r="I72" s="42">
        <f t="shared" si="4"/>
        <v>42.727272727272727</v>
      </c>
    </row>
    <row r="73" spans="1:9" ht="30.75" customHeight="1" x14ac:dyDescent="0.2">
      <c r="A73" s="66" t="s">
        <v>80</v>
      </c>
      <c r="B73" s="3">
        <v>0</v>
      </c>
      <c r="C73" s="4">
        <f t="shared" si="11"/>
        <v>0</v>
      </c>
      <c r="D73" s="76">
        <v>0</v>
      </c>
      <c r="E73" s="4">
        <f t="shared" si="12"/>
        <v>0</v>
      </c>
      <c r="F73" s="76">
        <v>0</v>
      </c>
      <c r="G73" s="4">
        <f t="shared" si="13"/>
        <v>0</v>
      </c>
      <c r="H73" s="3" t="s">
        <v>87</v>
      </c>
      <c r="I73" s="42" t="e">
        <f t="shared" si="4"/>
        <v>#DIV/0!</v>
      </c>
    </row>
    <row r="74" spans="1:9" ht="37.5" customHeight="1" x14ac:dyDescent="0.2">
      <c r="A74" s="73" t="s">
        <v>106</v>
      </c>
      <c r="B74" s="35">
        <v>6.3</v>
      </c>
      <c r="C74" s="44">
        <f t="shared" si="11"/>
        <v>5.74939257443836E-4</v>
      </c>
      <c r="D74" s="78">
        <v>110</v>
      </c>
      <c r="E74" s="44">
        <f t="shared" ref="E74:E106" si="14">D74/$D$120</f>
        <v>1.1566769386588985E-4</v>
      </c>
      <c r="F74" s="78">
        <v>47</v>
      </c>
      <c r="G74" s="44">
        <f t="shared" si="13"/>
        <v>1.021311733676668E-4</v>
      </c>
      <c r="H74" s="35">
        <f>F74/B74*100-100</f>
        <v>646.03174603174602</v>
      </c>
      <c r="I74" s="45">
        <f t="shared" si="4"/>
        <v>42.727272727272727</v>
      </c>
    </row>
    <row r="75" spans="1:9" ht="59.25" customHeight="1" thickBot="1" x14ac:dyDescent="0.25">
      <c r="A75" s="73" t="s">
        <v>119</v>
      </c>
      <c r="B75" s="35">
        <v>0</v>
      </c>
      <c r="C75" s="44">
        <f t="shared" si="11"/>
        <v>4.9692243512863955E-7</v>
      </c>
      <c r="D75" s="78">
        <v>0</v>
      </c>
      <c r="E75" s="44">
        <f t="shared" si="14"/>
        <v>0</v>
      </c>
      <c r="F75" s="78">
        <v>0</v>
      </c>
      <c r="G75" s="44">
        <f t="shared" si="13"/>
        <v>0</v>
      </c>
      <c r="H75" s="35" t="e">
        <f>F75/B75*100-100</f>
        <v>#DIV/0!</v>
      </c>
      <c r="I75" s="32" t="e">
        <f t="shared" si="4"/>
        <v>#DIV/0!</v>
      </c>
    </row>
    <row r="76" spans="1:9" s="15" customFormat="1" ht="44.25" customHeight="1" thickBot="1" x14ac:dyDescent="0.25">
      <c r="A76" s="50" t="s">
        <v>48</v>
      </c>
      <c r="B76" s="46">
        <f>SUM(B77+B80)</f>
        <v>17090.8</v>
      </c>
      <c r="C76" s="47">
        <f>B95/$B$120</f>
        <v>4.9692243512863955E-7</v>
      </c>
      <c r="D76" s="79">
        <f>SUM(D77+D80)</f>
        <v>39242.699999999997</v>
      </c>
      <c r="E76" s="87">
        <f t="shared" si="14"/>
        <v>4.1264660091554141E-2</v>
      </c>
      <c r="F76" s="79">
        <f>SUM(F77+F80)</f>
        <v>16070.1</v>
      </c>
      <c r="G76" s="47">
        <f t="shared" si="13"/>
        <v>3.4920386577356216E-2</v>
      </c>
      <c r="H76" s="46">
        <f t="shared" si="3"/>
        <v>-5.9722189716104594</v>
      </c>
      <c r="I76" s="51">
        <f t="shared" si="4"/>
        <v>40.950546216238948</v>
      </c>
    </row>
    <row r="77" spans="1:9" ht="30" customHeight="1" x14ac:dyDescent="0.2">
      <c r="A77" s="67" t="s">
        <v>49</v>
      </c>
      <c r="B77" s="30">
        <f>SUM(B78:B79)</f>
        <v>15864.5</v>
      </c>
      <c r="C77" s="41">
        <f>B97/$B$120</f>
        <v>0</v>
      </c>
      <c r="D77" s="77">
        <f>SUM(D78:D79)</f>
        <v>38966.699999999997</v>
      </c>
      <c r="E77" s="89">
        <f t="shared" si="14"/>
        <v>4.0974439332399727E-2</v>
      </c>
      <c r="F77" s="77">
        <f>SUM(F78:F79)</f>
        <v>16070.1</v>
      </c>
      <c r="G77" s="41">
        <f t="shared" si="13"/>
        <v>3.4920386577356216E-2</v>
      </c>
      <c r="H77" s="30">
        <f t="shared" si="3"/>
        <v>1.2959752907434847</v>
      </c>
      <c r="I77" s="42">
        <f t="shared" si="4"/>
        <v>41.240597741148214</v>
      </c>
    </row>
    <row r="78" spans="1:9" ht="30" customHeight="1" x14ac:dyDescent="0.2">
      <c r="A78" s="66" t="s">
        <v>50</v>
      </c>
      <c r="B78" s="3">
        <v>12613</v>
      </c>
      <c r="C78" s="4">
        <f>B98/$B$120</f>
        <v>2.7330733932075176E-4</v>
      </c>
      <c r="D78" s="76">
        <v>27910</v>
      </c>
      <c r="E78" s="81">
        <f t="shared" si="14"/>
        <v>2.9348048507245324E-2</v>
      </c>
      <c r="F78" s="76">
        <v>14035.9</v>
      </c>
      <c r="G78" s="4">
        <f t="shared" si="13"/>
        <v>3.050006247385605E-2</v>
      </c>
      <c r="H78" s="3">
        <f t="shared" si="3"/>
        <v>11.281217791167848</v>
      </c>
      <c r="I78" s="10">
        <f t="shared" si="4"/>
        <v>50.289860265137939</v>
      </c>
    </row>
    <row r="79" spans="1:9" ht="33.75" customHeight="1" x14ac:dyDescent="0.2">
      <c r="A79" s="66" t="s">
        <v>51</v>
      </c>
      <c r="B79" s="3">
        <v>3251.5</v>
      </c>
      <c r="C79" s="4">
        <f>B99/$B$120</f>
        <v>0</v>
      </c>
      <c r="D79" s="76">
        <v>11056.7</v>
      </c>
      <c r="E79" s="4">
        <f t="shared" si="14"/>
        <v>1.1626390825154403E-2</v>
      </c>
      <c r="F79" s="76">
        <v>2034.2</v>
      </c>
      <c r="G79" s="4">
        <f t="shared" si="13"/>
        <v>4.4203241035001657E-3</v>
      </c>
      <c r="H79" s="3">
        <f t="shared" si="3"/>
        <v>-37.438105489773953</v>
      </c>
      <c r="I79" s="10">
        <f t="shared" si="4"/>
        <v>18.397894489314169</v>
      </c>
    </row>
    <row r="80" spans="1:9" ht="30" x14ac:dyDescent="0.2">
      <c r="A80" s="65" t="s">
        <v>52</v>
      </c>
      <c r="B80" s="3">
        <f>SUM(B81:B82)</f>
        <v>1226.3</v>
      </c>
      <c r="C80" s="4">
        <f>B100/$B$120</f>
        <v>0</v>
      </c>
      <c r="D80" s="76">
        <f>SUM(D81:D82)</f>
        <v>276</v>
      </c>
      <c r="E80" s="81">
        <f t="shared" si="14"/>
        <v>2.9022075915441451E-4</v>
      </c>
      <c r="F80" s="76">
        <f>SUM(F81:F82)</f>
        <v>0</v>
      </c>
      <c r="G80" s="4">
        <f t="shared" si="13"/>
        <v>0</v>
      </c>
      <c r="H80" s="3">
        <f t="shared" si="3"/>
        <v>-100</v>
      </c>
      <c r="I80" s="10">
        <f t="shared" si="4"/>
        <v>0</v>
      </c>
    </row>
    <row r="81" spans="1:9" ht="30" x14ac:dyDescent="0.2">
      <c r="A81" s="66" t="s">
        <v>53</v>
      </c>
      <c r="B81" s="3">
        <v>77.8</v>
      </c>
      <c r="C81" s="4">
        <f>B102/$B$120</f>
        <v>3.4287648023876129E-4</v>
      </c>
      <c r="D81" s="76">
        <v>276</v>
      </c>
      <c r="E81" s="81">
        <f t="shared" si="14"/>
        <v>2.9022075915441451E-4</v>
      </c>
      <c r="F81" s="76">
        <v>0</v>
      </c>
      <c r="G81" s="4">
        <f t="shared" si="13"/>
        <v>0</v>
      </c>
      <c r="H81" s="3">
        <f t="shared" si="3"/>
        <v>-100</v>
      </c>
      <c r="I81" s="10">
        <f t="shared" si="4"/>
        <v>0</v>
      </c>
    </row>
    <row r="82" spans="1:9" ht="30" x14ac:dyDescent="0.2">
      <c r="A82" s="66" t="s">
        <v>54</v>
      </c>
      <c r="B82" s="3">
        <v>1148.5</v>
      </c>
      <c r="C82" s="4">
        <f>B103/$B$120</f>
        <v>0</v>
      </c>
      <c r="D82" s="76">
        <v>0</v>
      </c>
      <c r="E82" s="81">
        <f t="shared" si="14"/>
        <v>0</v>
      </c>
      <c r="F82" s="76">
        <v>0</v>
      </c>
      <c r="G82" s="4">
        <f t="shared" si="13"/>
        <v>0</v>
      </c>
      <c r="H82" s="3">
        <f t="shared" si="3"/>
        <v>-100</v>
      </c>
      <c r="I82" s="10" t="e">
        <f t="shared" si="4"/>
        <v>#DIV/0!</v>
      </c>
    </row>
    <row r="83" spans="1:9" ht="15" thickBot="1" x14ac:dyDescent="0.25">
      <c r="A83" s="59" t="s">
        <v>84</v>
      </c>
      <c r="B83" s="60">
        <f>SUM(B84+B107)</f>
        <v>28824.899999999998</v>
      </c>
      <c r="C83" s="61">
        <f>B104/$B$120</f>
        <v>0</v>
      </c>
      <c r="D83" s="88">
        <f>SUM(D84+D107)</f>
        <v>91505.4</v>
      </c>
      <c r="E83" s="94">
        <f t="shared" si="14"/>
        <v>9.6220169038870873E-2</v>
      </c>
      <c r="F83" s="88">
        <f>SUM(F84+F107)</f>
        <v>44470.7</v>
      </c>
      <c r="G83" s="61">
        <f t="shared" si="13"/>
        <v>9.6634995137904245E-2</v>
      </c>
      <c r="H83" s="60">
        <f t="shared" si="3"/>
        <v>54.278765928069134</v>
      </c>
      <c r="I83" s="62">
        <f t="shared" si="4"/>
        <v>48.598989786395123</v>
      </c>
    </row>
    <row r="84" spans="1:9" ht="15" x14ac:dyDescent="0.2">
      <c r="A84" s="67" t="s">
        <v>89</v>
      </c>
      <c r="B84" s="30">
        <f>SUM(B85:B106)</f>
        <v>2845.2999999999997</v>
      </c>
      <c r="C84" s="41">
        <f>B105/$B$120</f>
        <v>0</v>
      </c>
      <c r="D84" s="77">
        <f>SUM(D85:D106)</f>
        <v>10820.400000000001</v>
      </c>
      <c r="E84" s="89">
        <f t="shared" si="14"/>
        <v>1.1377915588240679E-2</v>
      </c>
      <c r="F84" s="77">
        <f>SUM(F85:F106)</f>
        <v>3133.2</v>
      </c>
      <c r="G84" s="41">
        <f t="shared" si="13"/>
        <v>6.8084551573526289E-3</v>
      </c>
      <c r="H84" s="30">
        <f t="shared" ref="H84:H86" si="15">F84/B84*100-100</f>
        <v>10.118440937686728</v>
      </c>
      <c r="I84" s="42">
        <f t="shared" ref="I84:I86" si="16">F84/D84*100</f>
        <v>28.956415659310185</v>
      </c>
    </row>
    <row r="85" spans="1:9" ht="75" x14ac:dyDescent="0.2">
      <c r="A85" s="66" t="s">
        <v>109</v>
      </c>
      <c r="B85" s="76">
        <v>0</v>
      </c>
      <c r="C85" s="4">
        <f>B106/$B$120</f>
        <v>0</v>
      </c>
      <c r="D85" s="76">
        <v>0</v>
      </c>
      <c r="E85" s="81">
        <f t="shared" si="14"/>
        <v>0</v>
      </c>
      <c r="F85" s="76">
        <v>0</v>
      </c>
      <c r="G85" s="4">
        <f t="shared" si="13"/>
        <v>0</v>
      </c>
      <c r="H85" s="3" t="s">
        <v>87</v>
      </c>
      <c r="I85" s="10" t="e">
        <f t="shared" si="16"/>
        <v>#DIV/0!</v>
      </c>
    </row>
    <row r="86" spans="1:9" ht="75" x14ac:dyDescent="0.2">
      <c r="A86" s="66" t="s">
        <v>107</v>
      </c>
      <c r="B86" s="76">
        <v>334.7</v>
      </c>
      <c r="C86" s="4">
        <f t="shared" ref="C86:C94" si="17">B106/$B$120</f>
        <v>0</v>
      </c>
      <c r="D86" s="76">
        <v>548</v>
      </c>
      <c r="E86" s="4">
        <f t="shared" si="14"/>
        <v>5.7623542035006945E-4</v>
      </c>
      <c r="F86" s="76">
        <v>202.4</v>
      </c>
      <c r="G86" s="4">
        <f t="shared" si="13"/>
        <v>4.3981594658756937E-4</v>
      </c>
      <c r="H86" s="3">
        <f t="shared" si="15"/>
        <v>-39.527935464595153</v>
      </c>
      <c r="I86" s="10">
        <f t="shared" si="16"/>
        <v>36.934306569343065</v>
      </c>
    </row>
    <row r="87" spans="1:9" ht="60" x14ac:dyDescent="0.2">
      <c r="A87" s="66" t="s">
        <v>59</v>
      </c>
      <c r="B87" s="76">
        <v>974.4</v>
      </c>
      <c r="C87" s="4">
        <f t="shared" si="17"/>
        <v>6.4549230478340019E-2</v>
      </c>
      <c r="D87" s="76">
        <v>1521.7</v>
      </c>
      <c r="E87" s="81">
        <f t="shared" si="14"/>
        <v>1.6001048159611326E-3</v>
      </c>
      <c r="F87" s="76">
        <v>1215</v>
      </c>
      <c r="G87" s="4">
        <f t="shared" si="13"/>
        <v>2.6401994817386201E-3</v>
      </c>
      <c r="H87" s="3" t="s">
        <v>77</v>
      </c>
      <c r="I87" s="10">
        <f t="shared" ref="I87:I119" si="18">F87/D87*100</f>
        <v>79.844910297693374</v>
      </c>
    </row>
    <row r="88" spans="1:9" ht="60" x14ac:dyDescent="0.2">
      <c r="A88" s="66" t="s">
        <v>60</v>
      </c>
      <c r="B88" s="76">
        <v>304.10000000000002</v>
      </c>
      <c r="C88" s="4">
        <f t="shared" si="17"/>
        <v>2.7353095441655967E-3</v>
      </c>
      <c r="D88" s="76">
        <v>595.9</v>
      </c>
      <c r="E88" s="81">
        <f t="shared" si="14"/>
        <v>6.2660344340621603E-4</v>
      </c>
      <c r="F88" s="76">
        <v>297.7</v>
      </c>
      <c r="G88" s="4">
        <f t="shared" si="13"/>
        <v>6.4690319811817876E-4</v>
      </c>
      <c r="H88" s="3">
        <f t="shared" ref="H88:H119" si="19">F88/B88*100-100</f>
        <v>-2.1045708648471049</v>
      </c>
      <c r="I88" s="10">
        <f t="shared" si="18"/>
        <v>49.958046652122839</v>
      </c>
    </row>
    <row r="89" spans="1:9" ht="45" x14ac:dyDescent="0.2">
      <c r="A89" s="66" t="s">
        <v>61</v>
      </c>
      <c r="B89" s="76">
        <v>15.4</v>
      </c>
      <c r="C89" s="4">
        <f t="shared" si="17"/>
        <v>3.6720083343830825E-3</v>
      </c>
      <c r="D89" s="76">
        <v>33.1</v>
      </c>
      <c r="E89" s="81">
        <f t="shared" si="14"/>
        <v>3.480546060873595E-5</v>
      </c>
      <c r="F89" s="76">
        <v>12.6</v>
      </c>
      <c r="G89" s="4">
        <f t="shared" si="13"/>
        <v>2.7379846477289396E-5</v>
      </c>
      <c r="H89" s="3">
        <f t="shared" si="19"/>
        <v>-18.181818181818187</v>
      </c>
      <c r="I89" s="10">
        <f t="shared" si="18"/>
        <v>38.066465256797585</v>
      </c>
    </row>
    <row r="90" spans="1:9" ht="50.25" customHeight="1" x14ac:dyDescent="0.2">
      <c r="A90" s="66" t="s">
        <v>62</v>
      </c>
      <c r="B90" s="76">
        <v>737.1</v>
      </c>
      <c r="C90" s="4">
        <f t="shared" si="17"/>
        <v>4.7704553772349396E-2</v>
      </c>
      <c r="D90" s="76">
        <v>1563</v>
      </c>
      <c r="E90" s="81">
        <f t="shared" si="14"/>
        <v>1.6435327773853257E-3</v>
      </c>
      <c r="F90" s="76">
        <v>489.8</v>
      </c>
      <c r="G90" s="4">
        <f t="shared" si="13"/>
        <v>1.0643372067124085E-3</v>
      </c>
      <c r="H90" s="3">
        <f t="shared" si="19"/>
        <v>-33.550400217066894</v>
      </c>
      <c r="I90" s="10">
        <f t="shared" si="18"/>
        <v>31.337172104926424</v>
      </c>
    </row>
    <row r="91" spans="1:9" ht="38.25" customHeight="1" x14ac:dyDescent="0.2">
      <c r="A91" s="66" t="s">
        <v>112</v>
      </c>
      <c r="B91" s="76">
        <v>0</v>
      </c>
      <c r="C91" s="4">
        <f t="shared" si="17"/>
        <v>0</v>
      </c>
      <c r="D91" s="76">
        <v>0</v>
      </c>
      <c r="E91" s="81">
        <f t="shared" si="14"/>
        <v>0</v>
      </c>
      <c r="F91" s="76">
        <v>0</v>
      </c>
      <c r="G91" s="4">
        <f t="shared" si="13"/>
        <v>0</v>
      </c>
      <c r="H91" s="3" t="s">
        <v>87</v>
      </c>
      <c r="I91" s="10" t="s">
        <v>77</v>
      </c>
    </row>
    <row r="92" spans="1:9" ht="61.5" customHeight="1" x14ac:dyDescent="0.2">
      <c r="A92" s="66" t="s">
        <v>113</v>
      </c>
      <c r="B92" s="76">
        <v>0</v>
      </c>
      <c r="C92" s="4">
        <f t="shared" si="17"/>
        <v>1.7938899908143888E-3</v>
      </c>
      <c r="D92" s="76">
        <v>0</v>
      </c>
      <c r="E92" s="81">
        <f t="shared" si="14"/>
        <v>0</v>
      </c>
      <c r="F92" s="76">
        <v>0</v>
      </c>
      <c r="G92" s="4">
        <f t="shared" si="13"/>
        <v>0</v>
      </c>
      <c r="H92" s="3" t="s">
        <v>87</v>
      </c>
      <c r="I92" s="10" t="s">
        <v>77</v>
      </c>
    </row>
    <row r="93" spans="1:9" ht="63.75" customHeight="1" x14ac:dyDescent="0.2">
      <c r="A93" s="66" t="s">
        <v>82</v>
      </c>
      <c r="B93" s="76">
        <v>0</v>
      </c>
      <c r="C93" s="4">
        <f t="shared" si="17"/>
        <v>4.6710708902092123E-5</v>
      </c>
      <c r="D93" s="76">
        <v>0</v>
      </c>
      <c r="E93" s="81">
        <f t="shared" si="14"/>
        <v>0</v>
      </c>
      <c r="F93" s="76">
        <v>0</v>
      </c>
      <c r="G93" s="4">
        <f t="shared" si="13"/>
        <v>0</v>
      </c>
      <c r="H93" s="3" t="s">
        <v>87</v>
      </c>
      <c r="I93" s="10" t="s">
        <v>77</v>
      </c>
    </row>
    <row r="94" spans="1:9" ht="30" x14ac:dyDescent="0.2">
      <c r="A94" s="66" t="s">
        <v>63</v>
      </c>
      <c r="B94" s="76">
        <v>231.4</v>
      </c>
      <c r="C94" s="4">
        <f t="shared" si="17"/>
        <v>8.5967581277254651E-3</v>
      </c>
      <c r="D94" s="76">
        <v>972.3</v>
      </c>
      <c r="E94" s="4">
        <f t="shared" si="14"/>
        <v>1.0223972613254972E-3</v>
      </c>
      <c r="F94" s="76">
        <v>118.7</v>
      </c>
      <c r="G94" s="4">
        <f t="shared" si="13"/>
        <v>2.5793553784557552E-4</v>
      </c>
      <c r="H94" s="3">
        <f t="shared" si="19"/>
        <v>-48.703543647363865</v>
      </c>
      <c r="I94" s="10">
        <f t="shared" si="18"/>
        <v>12.208166203846551</v>
      </c>
    </row>
    <row r="95" spans="1:9" ht="60" x14ac:dyDescent="0.2">
      <c r="A95" s="66" t="s">
        <v>64</v>
      </c>
      <c r="B95" s="76">
        <v>0.2</v>
      </c>
      <c r="C95" s="4">
        <f>B117/$B$120</f>
        <v>0</v>
      </c>
      <c r="D95" s="76">
        <v>1.6</v>
      </c>
      <c r="E95" s="81">
        <f t="shared" si="14"/>
        <v>1.6824391835038524E-6</v>
      </c>
      <c r="F95" s="76">
        <v>1.6</v>
      </c>
      <c r="G95" s="4">
        <f t="shared" si="13"/>
        <v>3.4768059018780187E-6</v>
      </c>
      <c r="H95" s="3" t="s">
        <v>87</v>
      </c>
      <c r="I95" s="10">
        <f t="shared" si="18"/>
        <v>100</v>
      </c>
    </row>
    <row r="96" spans="1:9" ht="30" x14ac:dyDescent="0.2">
      <c r="A96" s="66" t="s">
        <v>110</v>
      </c>
      <c r="B96" s="76">
        <v>0</v>
      </c>
      <c r="C96" s="4">
        <f>B118/$B$120</f>
        <v>0</v>
      </c>
      <c r="D96" s="76">
        <v>2041</v>
      </c>
      <c r="E96" s="81">
        <f t="shared" si="14"/>
        <v>2.1461614834571018E-3</v>
      </c>
      <c r="F96" s="76">
        <v>41</v>
      </c>
      <c r="G96" s="4">
        <f t="shared" si="13"/>
        <v>8.9093151235624226E-5</v>
      </c>
      <c r="H96" s="3" t="e">
        <f t="shared" si="19"/>
        <v>#DIV/0!</v>
      </c>
      <c r="I96" s="10">
        <f t="shared" si="18"/>
        <v>2.0088192062714354</v>
      </c>
    </row>
    <row r="97" spans="1:9" ht="27" customHeight="1" x14ac:dyDescent="0.2">
      <c r="A97" s="66" t="s">
        <v>108</v>
      </c>
      <c r="B97" s="76">
        <v>0</v>
      </c>
      <c r="C97" s="4">
        <f>B118/$B$120</f>
        <v>0</v>
      </c>
      <c r="D97" s="76">
        <v>6</v>
      </c>
      <c r="E97" s="81">
        <f t="shared" si="14"/>
        <v>6.3091469381394463E-6</v>
      </c>
      <c r="F97" s="76">
        <v>0</v>
      </c>
      <c r="G97" s="4">
        <f t="shared" si="13"/>
        <v>0</v>
      </c>
      <c r="H97" s="3" t="s">
        <v>77</v>
      </c>
      <c r="I97" s="10" t="s">
        <v>77</v>
      </c>
    </row>
    <row r="98" spans="1:9" ht="15" x14ac:dyDescent="0.2">
      <c r="A98" s="66" t="s">
        <v>65</v>
      </c>
      <c r="B98" s="76">
        <v>110</v>
      </c>
      <c r="C98" s="4">
        <f>B119/$B$120</f>
        <v>0</v>
      </c>
      <c r="D98" s="76">
        <v>337</v>
      </c>
      <c r="E98" s="81">
        <f t="shared" si="14"/>
        <v>3.543637530254989E-4</v>
      </c>
      <c r="F98" s="76">
        <v>168.8</v>
      </c>
      <c r="G98" s="4">
        <f t="shared" si="13"/>
        <v>3.6680302264813095E-4</v>
      </c>
      <c r="H98" s="3">
        <f t="shared" si="19"/>
        <v>53.454545454545467</v>
      </c>
      <c r="I98" s="10">
        <f t="shared" si="18"/>
        <v>50.089020771513361</v>
      </c>
    </row>
    <row r="99" spans="1:9" ht="30" x14ac:dyDescent="0.2">
      <c r="A99" s="66" t="s">
        <v>66</v>
      </c>
      <c r="B99" s="76">
        <v>0</v>
      </c>
      <c r="C99" s="4">
        <f>B120/$B$120</f>
        <v>1</v>
      </c>
      <c r="D99" s="76">
        <v>59</v>
      </c>
      <c r="E99" s="4">
        <f t="shared" si="14"/>
        <v>6.2039944891704559E-5</v>
      </c>
      <c r="F99" s="76">
        <v>0</v>
      </c>
      <c r="G99" s="4">
        <f t="shared" si="13"/>
        <v>0</v>
      </c>
      <c r="H99" s="3" t="s">
        <v>87</v>
      </c>
      <c r="I99" s="10">
        <f t="shared" si="18"/>
        <v>0</v>
      </c>
    </row>
    <row r="100" spans="1:9" ht="45" x14ac:dyDescent="0.2">
      <c r="A100" s="66" t="s">
        <v>67</v>
      </c>
      <c r="B100" s="76">
        <v>0</v>
      </c>
      <c r="C100" s="4">
        <f>B121/$B$120</f>
        <v>0</v>
      </c>
      <c r="D100" s="76">
        <v>520.1</v>
      </c>
      <c r="E100" s="81">
        <f t="shared" si="14"/>
        <v>5.4689788708772106E-4</v>
      </c>
      <c r="F100" s="76">
        <v>0</v>
      </c>
      <c r="G100" s="4">
        <f t="shared" si="13"/>
        <v>0</v>
      </c>
      <c r="H100" s="3" t="s">
        <v>87</v>
      </c>
      <c r="I100" s="10">
        <f t="shared" si="18"/>
        <v>0</v>
      </c>
    </row>
    <row r="101" spans="1:9" ht="30" x14ac:dyDescent="0.2">
      <c r="A101" s="66" t="s">
        <v>115</v>
      </c>
      <c r="B101" s="76">
        <v>0</v>
      </c>
      <c r="C101" s="4">
        <f>B122/$B$120</f>
        <v>0</v>
      </c>
      <c r="D101" s="76">
        <v>1392.7</v>
      </c>
      <c r="E101" s="81">
        <f t="shared" si="14"/>
        <v>1.4644581567911346E-3</v>
      </c>
      <c r="F101" s="76">
        <v>0</v>
      </c>
      <c r="G101" s="4">
        <f t="shared" si="13"/>
        <v>0</v>
      </c>
      <c r="H101" s="3" t="s">
        <v>87</v>
      </c>
      <c r="I101" s="10">
        <f t="shared" si="18"/>
        <v>0</v>
      </c>
    </row>
    <row r="102" spans="1:9" ht="30" x14ac:dyDescent="0.2">
      <c r="A102" s="66" t="s">
        <v>68</v>
      </c>
      <c r="B102" s="76">
        <v>138</v>
      </c>
      <c r="C102" s="4">
        <f t="shared" ref="C102:C115" si="20">B122/$B$120</f>
        <v>0</v>
      </c>
      <c r="D102" s="76">
        <v>1229</v>
      </c>
      <c r="E102" s="81">
        <f t="shared" si="14"/>
        <v>1.2923235978288966E-3</v>
      </c>
      <c r="F102" s="76">
        <v>585.6</v>
      </c>
      <c r="G102" s="81">
        <f t="shared" si="13"/>
        <v>1.2725109600873548E-3</v>
      </c>
      <c r="H102" s="76">
        <f t="shared" si="19"/>
        <v>324.34782608695656</v>
      </c>
      <c r="I102" s="95">
        <f t="shared" si="18"/>
        <v>47.648494711147279</v>
      </c>
    </row>
    <row r="103" spans="1:9" ht="45" x14ac:dyDescent="0.2">
      <c r="A103" s="66" t="s">
        <v>111</v>
      </c>
      <c r="B103" s="76">
        <v>0</v>
      </c>
      <c r="C103" s="4">
        <f t="shared" si="20"/>
        <v>0</v>
      </c>
      <c r="D103" s="76">
        <v>0</v>
      </c>
      <c r="E103" s="81">
        <f t="shared" si="14"/>
        <v>0</v>
      </c>
      <c r="F103" s="76">
        <v>0</v>
      </c>
      <c r="G103" s="4">
        <f t="shared" si="13"/>
        <v>0</v>
      </c>
      <c r="H103" s="3" t="s">
        <v>87</v>
      </c>
      <c r="I103" s="10" t="s">
        <v>87</v>
      </c>
    </row>
    <row r="104" spans="1:9" ht="30" hidden="1" x14ac:dyDescent="0.2">
      <c r="A104" s="74" t="s">
        <v>69</v>
      </c>
      <c r="B104" s="75">
        <v>0</v>
      </c>
      <c r="C104" s="4">
        <f t="shared" si="20"/>
        <v>0</v>
      </c>
      <c r="D104" s="75">
        <v>0</v>
      </c>
      <c r="E104" s="4">
        <f t="shared" si="14"/>
        <v>0</v>
      </c>
      <c r="F104" s="75">
        <v>0</v>
      </c>
      <c r="G104" s="4">
        <f t="shared" si="13"/>
        <v>0</v>
      </c>
      <c r="H104" s="3" t="s">
        <v>87</v>
      </c>
      <c r="I104" s="10" t="s">
        <v>87</v>
      </c>
    </row>
    <row r="105" spans="1:9" ht="45" hidden="1" x14ac:dyDescent="0.2">
      <c r="A105" s="74" t="s">
        <v>70</v>
      </c>
      <c r="B105" s="75">
        <v>0</v>
      </c>
      <c r="C105" s="4">
        <f t="shared" si="20"/>
        <v>0</v>
      </c>
      <c r="D105" s="75">
        <v>0</v>
      </c>
      <c r="E105" s="4">
        <f t="shared" si="14"/>
        <v>0</v>
      </c>
      <c r="F105" s="75">
        <v>0</v>
      </c>
      <c r="G105" s="4">
        <f t="shared" si="13"/>
        <v>0</v>
      </c>
      <c r="H105" s="3" t="s">
        <v>87</v>
      </c>
      <c r="I105" s="10" t="s">
        <v>87</v>
      </c>
    </row>
    <row r="106" spans="1:9" ht="45" hidden="1" x14ac:dyDescent="0.2">
      <c r="A106" s="74" t="s">
        <v>71</v>
      </c>
      <c r="B106" s="75">
        <v>0</v>
      </c>
      <c r="C106" s="4">
        <f t="shared" si="20"/>
        <v>0</v>
      </c>
      <c r="D106" s="75">
        <v>0</v>
      </c>
      <c r="E106" s="4">
        <f t="shared" si="14"/>
        <v>0</v>
      </c>
      <c r="F106" s="75">
        <v>0</v>
      </c>
      <c r="G106" s="4">
        <f t="shared" ref="G106:G119" si="21">F106/$F$120</f>
        <v>0</v>
      </c>
      <c r="H106" s="3" t="s">
        <v>87</v>
      </c>
      <c r="I106" s="10" t="s">
        <v>87</v>
      </c>
    </row>
    <row r="107" spans="1:9" ht="30" x14ac:dyDescent="0.2">
      <c r="A107" s="65" t="s">
        <v>88</v>
      </c>
      <c r="B107" s="76">
        <f>SUM(B108:B116)</f>
        <v>25979.599999999999</v>
      </c>
      <c r="C107" s="4">
        <f t="shared" si="20"/>
        <v>0</v>
      </c>
      <c r="D107" s="76">
        <f>SUM(D108:D116)</f>
        <v>80685</v>
      </c>
      <c r="E107" s="81">
        <f t="shared" ref="E107:E119" si="22">D107/$D$120</f>
        <v>8.4842253450630206E-2</v>
      </c>
      <c r="F107" s="76">
        <f>SUM(F108:F116)</f>
        <v>41337.5</v>
      </c>
      <c r="G107" s="4">
        <f t="shared" si="21"/>
        <v>8.9826539980551623E-2</v>
      </c>
      <c r="H107" s="3">
        <f t="shared" si="19"/>
        <v>59.115228871884085</v>
      </c>
      <c r="I107" s="10">
        <f t="shared" si="18"/>
        <v>51.233190803742957</v>
      </c>
    </row>
    <row r="108" spans="1:9" ht="30" x14ac:dyDescent="0.2">
      <c r="A108" s="66" t="s">
        <v>72</v>
      </c>
      <c r="B108" s="76">
        <v>1100.9000000000001</v>
      </c>
      <c r="C108" s="4">
        <f t="shared" si="20"/>
        <v>0</v>
      </c>
      <c r="D108" s="76">
        <v>2601.8000000000002</v>
      </c>
      <c r="E108" s="81">
        <f t="shared" si="22"/>
        <v>2.7358564172752023E-3</v>
      </c>
      <c r="F108" s="76">
        <v>1369.7</v>
      </c>
      <c r="G108" s="4">
        <f t="shared" si="21"/>
        <v>2.9763631523764514E-3</v>
      </c>
      <c r="H108" s="3">
        <f t="shared" si="19"/>
        <v>24.416386592787703</v>
      </c>
      <c r="I108" s="10">
        <f t="shared" si="18"/>
        <v>52.644323160888618</v>
      </c>
    </row>
    <row r="109" spans="1:9" ht="15" x14ac:dyDescent="0.2">
      <c r="A109" s="66" t="s">
        <v>73</v>
      </c>
      <c r="B109" s="76">
        <v>1477.9</v>
      </c>
      <c r="C109" s="4">
        <f t="shared" si="20"/>
        <v>0</v>
      </c>
      <c r="D109" s="76">
        <v>2855.9</v>
      </c>
      <c r="E109" s="81">
        <f t="shared" si="22"/>
        <v>3.0030487901054077E-3</v>
      </c>
      <c r="F109" s="76">
        <v>1981.5</v>
      </c>
      <c r="G109" s="4">
        <f t="shared" si="21"/>
        <v>4.3058068091070588E-3</v>
      </c>
      <c r="H109" s="3">
        <f t="shared" si="19"/>
        <v>34.075377224440075</v>
      </c>
      <c r="I109" s="10">
        <f t="shared" si="18"/>
        <v>69.382681466437901</v>
      </c>
    </row>
    <row r="110" spans="1:9" ht="30" customHeight="1" x14ac:dyDescent="0.2">
      <c r="A110" s="66" t="s">
        <v>74</v>
      </c>
      <c r="B110" s="76">
        <v>19200</v>
      </c>
      <c r="C110" s="4">
        <f t="shared" si="20"/>
        <v>0</v>
      </c>
      <c r="D110" s="76">
        <v>49069.3</v>
      </c>
      <c r="E110" s="81">
        <f t="shared" si="22"/>
        <v>5.1597570641940989E-2</v>
      </c>
      <c r="F110" s="76">
        <v>23189.5</v>
      </c>
      <c r="G110" s="4">
        <f t="shared" si="21"/>
        <v>5.0390869038500194E-2</v>
      </c>
      <c r="H110" s="3">
        <f t="shared" si="19"/>
        <v>20.778645833333329</v>
      </c>
      <c r="I110" s="10">
        <f t="shared" si="18"/>
        <v>47.258672938069218</v>
      </c>
    </row>
    <row r="111" spans="1:9" ht="62.25" hidden="1" customHeight="1" x14ac:dyDescent="0.2">
      <c r="A111" s="64" t="s">
        <v>83</v>
      </c>
      <c r="B111" s="3">
        <v>0</v>
      </c>
      <c r="C111" s="4">
        <f t="shared" si="20"/>
        <v>0</v>
      </c>
      <c r="D111" s="3">
        <v>0</v>
      </c>
      <c r="E111" s="4">
        <f t="shared" si="22"/>
        <v>0</v>
      </c>
      <c r="F111" s="3">
        <v>0</v>
      </c>
      <c r="G111" s="4">
        <f t="shared" si="21"/>
        <v>0</v>
      </c>
      <c r="H111" s="3" t="e">
        <f t="shared" si="19"/>
        <v>#DIV/0!</v>
      </c>
      <c r="I111" s="10" t="s">
        <v>77</v>
      </c>
    </row>
    <row r="112" spans="1:9" ht="23.25" customHeight="1" x14ac:dyDescent="0.2">
      <c r="A112" s="66" t="s">
        <v>92</v>
      </c>
      <c r="B112" s="76">
        <v>722</v>
      </c>
      <c r="C112" s="4">
        <f t="shared" si="20"/>
        <v>0</v>
      </c>
      <c r="D112" s="76">
        <v>1377.3</v>
      </c>
      <c r="E112" s="81">
        <f t="shared" si="22"/>
        <v>1.4482646796499098E-3</v>
      </c>
      <c r="F112" s="76">
        <v>946.2</v>
      </c>
      <c r="G112" s="4">
        <f t="shared" si="21"/>
        <v>2.0560960902231131E-3</v>
      </c>
      <c r="H112" s="3">
        <f t="shared" si="19"/>
        <v>31.05263157894737</v>
      </c>
      <c r="I112" s="10">
        <f t="shared" si="18"/>
        <v>68.699629710302773</v>
      </c>
    </row>
    <row r="113" spans="1:9" ht="30" customHeight="1" x14ac:dyDescent="0.2">
      <c r="A113" s="66" t="s">
        <v>93</v>
      </c>
      <c r="B113" s="76">
        <v>18.8</v>
      </c>
      <c r="C113" s="4">
        <f t="shared" si="20"/>
        <v>0</v>
      </c>
      <c r="D113" s="76">
        <v>934.9</v>
      </c>
      <c r="E113" s="81">
        <f t="shared" si="22"/>
        <v>9.8307024541109461E-4</v>
      </c>
      <c r="F113" s="76">
        <v>61.4</v>
      </c>
      <c r="G113" s="4">
        <f t="shared" si="21"/>
        <v>1.3342242648456894E-4</v>
      </c>
      <c r="H113" s="3">
        <f t="shared" si="19"/>
        <v>226.59574468085106</v>
      </c>
      <c r="I113" s="10">
        <f t="shared" si="18"/>
        <v>6.5675473312653763</v>
      </c>
    </row>
    <row r="114" spans="1:9" ht="30" x14ac:dyDescent="0.2">
      <c r="A114" s="66" t="s">
        <v>75</v>
      </c>
      <c r="B114" s="76">
        <v>3460</v>
      </c>
      <c r="C114" s="4">
        <f t="shared" si="20"/>
        <v>0</v>
      </c>
      <c r="D114" s="76">
        <v>23845.8</v>
      </c>
      <c r="E114" s="81">
        <f t="shared" si="22"/>
        <v>2.5074442676247602E-2</v>
      </c>
      <c r="F114" s="76">
        <v>13789.2</v>
      </c>
      <c r="G114" s="4">
        <f t="shared" si="21"/>
        <v>2.9963982463860235E-2</v>
      </c>
      <c r="H114" s="3">
        <f t="shared" si="19"/>
        <v>298.53179190751445</v>
      </c>
      <c r="I114" s="32">
        <f t="shared" si="18"/>
        <v>57.826535490526645</v>
      </c>
    </row>
    <row r="115" spans="1:9" ht="75" x14ac:dyDescent="0.2">
      <c r="A115" s="66" t="s">
        <v>114</v>
      </c>
      <c r="B115" s="76">
        <v>0</v>
      </c>
      <c r="C115" s="4">
        <f t="shared" si="20"/>
        <v>0</v>
      </c>
      <c r="D115" s="76">
        <v>0</v>
      </c>
      <c r="E115" s="81">
        <f t="shared" si="22"/>
        <v>0</v>
      </c>
      <c r="F115" s="76">
        <v>0</v>
      </c>
      <c r="G115" s="4">
        <f t="shared" si="21"/>
        <v>0</v>
      </c>
      <c r="H115" s="3" t="s">
        <v>87</v>
      </c>
      <c r="I115" s="10" t="e">
        <f t="shared" si="18"/>
        <v>#DIV/0!</v>
      </c>
    </row>
    <row r="116" spans="1:9" ht="81.75" customHeight="1" thickBot="1" x14ac:dyDescent="0.25">
      <c r="A116" s="66" t="s">
        <v>114</v>
      </c>
      <c r="B116" s="80">
        <v>0</v>
      </c>
      <c r="C116" s="34">
        <f>B135/$B$120</f>
        <v>0</v>
      </c>
      <c r="D116" s="80">
        <v>0</v>
      </c>
      <c r="E116" s="96">
        <f t="shared" si="22"/>
        <v>0</v>
      </c>
      <c r="F116" s="80">
        <v>0</v>
      </c>
      <c r="G116" s="34">
        <f t="shared" si="21"/>
        <v>0</v>
      </c>
      <c r="H116" s="35" t="e">
        <f t="shared" si="19"/>
        <v>#DIV/0!</v>
      </c>
      <c r="I116" s="45" t="e">
        <f t="shared" si="18"/>
        <v>#DIV/0!</v>
      </c>
    </row>
    <row r="117" spans="1:9" ht="29.25" thickBot="1" x14ac:dyDescent="0.25">
      <c r="A117" s="63" t="s">
        <v>85</v>
      </c>
      <c r="B117" s="79">
        <f>SUM(B118)</f>
        <v>0</v>
      </c>
      <c r="C117" s="47">
        <f>B135/$B$120</f>
        <v>0</v>
      </c>
      <c r="D117" s="79">
        <f>SUM(D118)</f>
        <v>0</v>
      </c>
      <c r="E117" s="87">
        <f t="shared" si="22"/>
        <v>0</v>
      </c>
      <c r="F117" s="79">
        <f>SUM(F118)</f>
        <v>0</v>
      </c>
      <c r="G117" s="47">
        <f t="shared" si="21"/>
        <v>0</v>
      </c>
      <c r="H117" s="46" t="e">
        <f t="shared" si="19"/>
        <v>#DIV/0!</v>
      </c>
      <c r="I117" s="51" t="e">
        <f t="shared" si="18"/>
        <v>#DIV/0!</v>
      </c>
    </row>
    <row r="118" spans="1:9" ht="30" x14ac:dyDescent="0.2">
      <c r="A118" s="40" t="s">
        <v>86</v>
      </c>
      <c r="B118" s="77">
        <f>SUM(B119)</f>
        <v>0</v>
      </c>
      <c r="C118" s="41">
        <f>B136/$B$120</f>
        <v>0</v>
      </c>
      <c r="D118" s="77">
        <f>SUM(D119)</f>
        <v>0</v>
      </c>
      <c r="E118" s="89">
        <f t="shared" si="22"/>
        <v>0</v>
      </c>
      <c r="F118" s="77">
        <f>SUM(F119)</f>
        <v>0</v>
      </c>
      <c r="G118" s="41">
        <f t="shared" si="21"/>
        <v>0</v>
      </c>
      <c r="H118" s="30" t="e">
        <f t="shared" si="19"/>
        <v>#DIV/0!</v>
      </c>
      <c r="I118" s="42" t="e">
        <f t="shared" si="18"/>
        <v>#DIV/0!</v>
      </c>
    </row>
    <row r="119" spans="1:9" ht="77.25" customHeight="1" thickBot="1" x14ac:dyDescent="0.25">
      <c r="A119" s="43" t="s">
        <v>58</v>
      </c>
      <c r="B119" s="78">
        <v>0</v>
      </c>
      <c r="C119" s="44">
        <f>B137/$B$120</f>
        <v>0</v>
      </c>
      <c r="D119" s="78">
        <v>0</v>
      </c>
      <c r="E119" s="97">
        <f t="shared" si="22"/>
        <v>0</v>
      </c>
      <c r="F119" s="78">
        <v>0</v>
      </c>
      <c r="G119" s="44">
        <f t="shared" si="21"/>
        <v>0</v>
      </c>
      <c r="H119" s="30" t="e">
        <f t="shared" si="19"/>
        <v>#DIV/0!</v>
      </c>
      <c r="I119" s="32" t="e">
        <f t="shared" si="18"/>
        <v>#DIV/0!</v>
      </c>
    </row>
    <row r="120" spans="1:9" ht="15.75" thickBot="1" x14ac:dyDescent="0.25">
      <c r="A120" s="48" t="s">
        <v>76</v>
      </c>
      <c r="B120" s="49">
        <f>SUM(B5+B24+B40+B42+B58+B66+B69+B71+B76+B83+B117)</f>
        <v>402477.3</v>
      </c>
      <c r="C120" s="49" t="s">
        <v>77</v>
      </c>
      <c r="D120" s="49">
        <f>SUM(D5+D24+D40+D42+D58+D66+D69+D71+D76+D83+D117)</f>
        <v>951000.19999999984</v>
      </c>
      <c r="E120" s="49" t="s">
        <v>87</v>
      </c>
      <c r="F120" s="49">
        <f>SUM(F5+F24+F40+F42+F58+F66+F69+F71+F76+F83+F117)</f>
        <v>460192.5</v>
      </c>
      <c r="G120" s="56" t="s">
        <v>77</v>
      </c>
      <c r="H120" s="57" t="s">
        <v>87</v>
      </c>
      <c r="I120" s="58">
        <f t="shared" ref="I120" si="23">F120/D120*100/100</f>
        <v>0.48390368372162285</v>
      </c>
    </row>
  </sheetData>
  <mergeCells count="1">
    <mergeCell ref="A1:I1"/>
  </mergeCells>
  <pageMargins left="0.31496062992125984" right="0.23989583333333334" top="0.21279761904761904" bottom="0.42395833333333333" header="0.31496062992125984" footer="0.31496062992125984"/>
  <pageSetup paperSize="9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cp:lastPrinted>2025-04-15T09:54:21Z</cp:lastPrinted>
  <dcterms:created xsi:type="dcterms:W3CDTF">2021-07-16T11:47:31Z</dcterms:created>
  <dcterms:modified xsi:type="dcterms:W3CDTF">2025-07-07T08:50:03Z</dcterms:modified>
</cp:coreProperties>
</file>