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9040" windowHeight="15840"/>
  </bookViews>
  <sheets>
    <sheet name="НА 01.10" sheetId="3" r:id="rId1"/>
  </sheets>
  <definedNames>
    <definedName name="__bookmark_1">#REF!</definedName>
    <definedName name="__bookmark_2">#REF!</definedName>
    <definedName name="__bookmark_6">#REF!</definedName>
    <definedName name="__bookmark_7">#REF!</definedName>
  </definedNames>
  <calcPr calcId="144525"/>
</workbook>
</file>

<file path=xl/calcChain.xml><?xml version="1.0" encoding="utf-8"?>
<calcChain xmlns="http://schemas.openxmlformats.org/spreadsheetml/2006/main">
  <c r="B6" i="3" l="1"/>
  <c r="H73" i="3" l="1"/>
  <c r="I14" i="3"/>
  <c r="I13" i="3"/>
  <c r="I80" i="3"/>
  <c r="F70" i="3"/>
  <c r="F69" i="3" s="1"/>
  <c r="D70" i="3"/>
  <c r="I73" i="3"/>
  <c r="D69" i="3"/>
  <c r="F78" i="3" l="1"/>
  <c r="F64" i="3"/>
  <c r="D64" i="3"/>
  <c r="D24" i="3"/>
  <c r="F24" i="3"/>
  <c r="F9" i="3"/>
  <c r="D9" i="3"/>
  <c r="H14" i="3"/>
  <c r="H13" i="3"/>
  <c r="F82" i="3" l="1"/>
  <c r="H117" i="3"/>
  <c r="H114" i="3"/>
  <c r="I113" i="3"/>
  <c r="H109" i="3"/>
  <c r="H110" i="3"/>
  <c r="H111" i="3"/>
  <c r="I100" i="3"/>
  <c r="H100" i="3"/>
  <c r="I94" i="3"/>
  <c r="H94" i="3"/>
  <c r="I83" i="3"/>
  <c r="H72" i="3"/>
  <c r="I71" i="3"/>
  <c r="I72" i="3"/>
  <c r="I37" i="3"/>
  <c r="I38" i="3"/>
  <c r="H37" i="3"/>
  <c r="H38" i="3"/>
  <c r="H20" i="3"/>
  <c r="H16" i="3"/>
  <c r="H17" i="3"/>
  <c r="H12" i="3"/>
  <c r="H7" i="3"/>
  <c r="H8" i="3"/>
  <c r="H10" i="3"/>
  <c r="I99" i="3"/>
  <c r="B105" i="3"/>
  <c r="B82" i="3"/>
  <c r="B81" i="3" l="1"/>
  <c r="F105" i="3"/>
  <c r="I114" i="3"/>
  <c r="F81" i="3" l="1"/>
  <c r="D105" i="3"/>
  <c r="D82" i="3"/>
  <c r="D81" i="3" l="1"/>
  <c r="B55" i="3"/>
  <c r="B52" i="3"/>
  <c r="F29" i="3"/>
  <c r="D29" i="3"/>
  <c r="B29" i="3"/>
  <c r="I32" i="3"/>
  <c r="H30" i="3"/>
  <c r="B9" i="3"/>
  <c r="F60" i="3"/>
  <c r="F55" i="3"/>
  <c r="F52" i="3"/>
  <c r="F36" i="3"/>
  <c r="F6" i="3"/>
  <c r="B70" i="3"/>
  <c r="D55" i="3"/>
  <c r="D52" i="3"/>
  <c r="D36" i="3"/>
  <c r="D6" i="3"/>
  <c r="H70" i="3" l="1"/>
  <c r="I70" i="3"/>
  <c r="I79" i="3"/>
  <c r="I84" i="3"/>
  <c r="H79" i="3"/>
  <c r="H80" i="3"/>
  <c r="H84" i="3"/>
  <c r="I111" i="3" l="1"/>
  <c r="I110" i="3"/>
  <c r="H82" i="3" l="1"/>
  <c r="I82" i="3" l="1"/>
  <c r="I31" i="3"/>
  <c r="I7" i="3" l="1"/>
  <c r="I10" i="3"/>
  <c r="I12" i="3"/>
  <c r="I16" i="3"/>
  <c r="I20" i="3"/>
  <c r="I22" i="3"/>
  <c r="I25" i="3"/>
  <c r="I26" i="3"/>
  <c r="I27" i="3"/>
  <c r="I30" i="3"/>
  <c r="I34" i="3"/>
  <c r="I35" i="3"/>
  <c r="I36" i="3"/>
  <c r="I40" i="3"/>
  <c r="I43" i="3"/>
  <c r="I44" i="3"/>
  <c r="I45" i="3"/>
  <c r="I47" i="3"/>
  <c r="I61" i="3"/>
  <c r="I63" i="3"/>
  <c r="I66" i="3"/>
  <c r="I68" i="3"/>
  <c r="I76" i="3"/>
  <c r="I77" i="3"/>
  <c r="I85" i="3"/>
  <c r="I86" i="3"/>
  <c r="I87" i="3"/>
  <c r="I88" i="3"/>
  <c r="I92" i="3"/>
  <c r="I93" i="3"/>
  <c r="I96" i="3"/>
  <c r="I97" i="3"/>
  <c r="I98" i="3"/>
  <c r="I106" i="3"/>
  <c r="I107" i="3"/>
  <c r="I108" i="3"/>
  <c r="I112" i="3"/>
  <c r="I117" i="3"/>
  <c r="H22" i="3"/>
  <c r="H25" i="3"/>
  <c r="H26" i="3"/>
  <c r="H27" i="3"/>
  <c r="H34" i="3"/>
  <c r="H36" i="3"/>
  <c r="H43" i="3"/>
  <c r="H44" i="3"/>
  <c r="H61" i="3"/>
  <c r="H63" i="3"/>
  <c r="H66" i="3"/>
  <c r="H76" i="3"/>
  <c r="H77" i="3"/>
  <c r="H86" i="3"/>
  <c r="H87" i="3"/>
  <c r="H88" i="3"/>
  <c r="H92" i="3"/>
  <c r="H96" i="3"/>
  <c r="H106" i="3"/>
  <c r="H107" i="3"/>
  <c r="H108" i="3"/>
  <c r="H112" i="3"/>
  <c r="B116" i="3"/>
  <c r="B115" i="3" s="1"/>
  <c r="I81" i="3" l="1"/>
  <c r="H105" i="3"/>
  <c r="I105" i="3"/>
  <c r="H81" i="3"/>
  <c r="D116" i="3"/>
  <c r="D115" i="3" s="1"/>
  <c r="F116" i="3"/>
  <c r="H116" i="3" s="1"/>
  <c r="F46" i="3"/>
  <c r="D46" i="3"/>
  <c r="F42" i="3"/>
  <c r="F41" i="3" l="1"/>
  <c r="I24" i="3"/>
  <c r="I116" i="3"/>
  <c r="I46" i="3"/>
  <c r="I64" i="3"/>
  <c r="F115" i="3"/>
  <c r="H115" i="3" s="1"/>
  <c r="H9" i="3"/>
  <c r="I115" i="3" l="1"/>
  <c r="B64" i="3"/>
  <c r="H64" i="3" s="1"/>
  <c r="F39" i="3"/>
  <c r="D39" i="3"/>
  <c r="B39" i="3"/>
  <c r="F67" i="3"/>
  <c r="B67" i="3"/>
  <c r="D67" i="3"/>
  <c r="I67" i="3" l="1"/>
  <c r="I39" i="3"/>
  <c r="B78" i="3" l="1"/>
  <c r="B75" i="3"/>
  <c r="B62" i="3"/>
  <c r="B60" i="3"/>
  <c r="B58" i="3"/>
  <c r="B50" i="3"/>
  <c r="B46" i="3"/>
  <c r="B42" i="3"/>
  <c r="B33" i="3"/>
  <c r="B24" i="3"/>
  <c r="B19" i="3"/>
  <c r="B15" i="3"/>
  <c r="F50" i="3"/>
  <c r="F33" i="3"/>
  <c r="F23" i="3" s="1"/>
  <c r="F75" i="3"/>
  <c r="F62" i="3"/>
  <c r="F58" i="3"/>
  <c r="F19" i="3"/>
  <c r="F15" i="3"/>
  <c r="H19" i="3" l="1"/>
  <c r="H15" i="3"/>
  <c r="F5" i="3"/>
  <c r="H42" i="3"/>
  <c r="B41" i="3"/>
  <c r="H24" i="3"/>
  <c r="B23" i="3"/>
  <c r="F74" i="3"/>
  <c r="H60" i="3"/>
  <c r="H78" i="3"/>
  <c r="H29" i="3"/>
  <c r="H33" i="3"/>
  <c r="H62" i="3"/>
  <c r="H75" i="3"/>
  <c r="B69" i="3"/>
  <c r="B74" i="3"/>
  <c r="B57" i="3"/>
  <c r="F57" i="3"/>
  <c r="D78" i="3"/>
  <c r="D75" i="3"/>
  <c r="D62" i="3"/>
  <c r="D60" i="3"/>
  <c r="I60" i="3" s="1"/>
  <c r="D58" i="3"/>
  <c r="D50" i="3"/>
  <c r="D42" i="3"/>
  <c r="D33" i="3"/>
  <c r="D19" i="3"/>
  <c r="D15" i="3"/>
  <c r="D5" i="3" l="1"/>
  <c r="F118" i="3"/>
  <c r="G73" i="3" s="1"/>
  <c r="I33" i="3"/>
  <c r="D23" i="3"/>
  <c r="D41" i="3"/>
  <c r="I41" i="3" s="1"/>
  <c r="H41" i="3"/>
  <c r="I42" i="3"/>
  <c r="H74" i="3"/>
  <c r="I75" i="3"/>
  <c r="I62" i="3"/>
  <c r="I19" i="3"/>
  <c r="H57" i="3"/>
  <c r="I29" i="3"/>
  <c r="I15" i="3"/>
  <c r="I78" i="3"/>
  <c r="H23" i="3"/>
  <c r="D57" i="3"/>
  <c r="D74" i="3"/>
  <c r="B5" i="3"/>
  <c r="B118" i="3" s="1"/>
  <c r="C65" i="3" s="1"/>
  <c r="C73" i="3" l="1"/>
  <c r="C14" i="3"/>
  <c r="C13" i="3"/>
  <c r="C99" i="3"/>
  <c r="C38" i="3"/>
  <c r="C113" i="3"/>
  <c r="C37" i="3"/>
  <c r="G14" i="3"/>
  <c r="G13" i="3"/>
  <c r="G114" i="3"/>
  <c r="G99" i="3"/>
  <c r="G113" i="3"/>
  <c r="C114" i="3"/>
  <c r="C94" i="3"/>
  <c r="C83" i="3"/>
  <c r="G94" i="3"/>
  <c r="G32" i="3"/>
  <c r="G83" i="3"/>
  <c r="G55" i="3"/>
  <c r="G52" i="3"/>
  <c r="G54" i="3"/>
  <c r="G56" i="3"/>
  <c r="G53" i="3"/>
  <c r="I6" i="3"/>
  <c r="I57" i="3"/>
  <c r="I69" i="3"/>
  <c r="I74" i="3"/>
  <c r="I23" i="3"/>
  <c r="H6" i="3"/>
  <c r="H5" i="3" l="1"/>
  <c r="C53" i="3" l="1"/>
  <c r="C54" i="3"/>
  <c r="C55" i="3"/>
  <c r="C52" i="3"/>
  <c r="C56" i="3"/>
  <c r="C70" i="3"/>
  <c r="C32" i="3"/>
  <c r="G37" i="3"/>
  <c r="G38" i="3"/>
  <c r="G70" i="3"/>
  <c r="G111" i="3"/>
  <c r="G80" i="3"/>
  <c r="G82" i="3"/>
  <c r="G81" i="3"/>
  <c r="G84" i="3"/>
  <c r="C7" i="3"/>
  <c r="C9" i="3"/>
  <c r="C11" i="3"/>
  <c r="C15" i="3"/>
  <c r="C17" i="3"/>
  <c r="C19" i="3"/>
  <c r="C21" i="3"/>
  <c r="C23" i="3"/>
  <c r="C25" i="3"/>
  <c r="C27" i="3"/>
  <c r="C29" i="3"/>
  <c r="C31" i="3"/>
  <c r="C34" i="3"/>
  <c r="C36" i="3"/>
  <c r="C40" i="3"/>
  <c r="C42" i="3"/>
  <c r="C44" i="3"/>
  <c r="C46" i="3"/>
  <c r="C48" i="3"/>
  <c r="C50" i="3"/>
  <c r="C57" i="3"/>
  <c r="C59" i="3"/>
  <c r="C61" i="3"/>
  <c r="C63" i="3"/>
  <c r="C66" i="3"/>
  <c r="C68" i="3"/>
  <c r="C72" i="3"/>
  <c r="C75" i="3"/>
  <c r="C77" i="3"/>
  <c r="C79" i="3"/>
  <c r="C81" i="3"/>
  <c r="C84" i="3"/>
  <c r="C86" i="3"/>
  <c r="C88" i="3"/>
  <c r="C90" i="3"/>
  <c r="C92" i="3"/>
  <c r="C95" i="3"/>
  <c r="C97" i="3"/>
  <c r="C100" i="3"/>
  <c r="C106" i="3"/>
  <c r="C5" i="3"/>
  <c r="C6" i="3"/>
  <c r="C8" i="3"/>
  <c r="C10" i="3"/>
  <c r="C12" i="3"/>
  <c r="C16" i="3"/>
  <c r="C18" i="3"/>
  <c r="C20" i="3"/>
  <c r="C22" i="3"/>
  <c r="C24" i="3"/>
  <c r="C26" i="3"/>
  <c r="C28" i="3"/>
  <c r="C30" i="3"/>
  <c r="C33" i="3"/>
  <c r="C35" i="3"/>
  <c r="C39" i="3"/>
  <c r="C41" i="3"/>
  <c r="C43" i="3"/>
  <c r="C45" i="3"/>
  <c r="C47" i="3"/>
  <c r="C49" i="3"/>
  <c r="C51" i="3"/>
  <c r="C58" i="3"/>
  <c r="C60" i="3"/>
  <c r="C62" i="3"/>
  <c r="C64" i="3"/>
  <c r="C67" i="3"/>
  <c r="C69" i="3"/>
  <c r="C71" i="3"/>
  <c r="C74" i="3"/>
  <c r="C76" i="3"/>
  <c r="C78" i="3"/>
  <c r="C80" i="3"/>
  <c r="C82" i="3"/>
  <c r="C85" i="3"/>
  <c r="C87" i="3"/>
  <c r="C89" i="3"/>
  <c r="C91" i="3"/>
  <c r="C93" i="3"/>
  <c r="C96" i="3"/>
  <c r="C98" i="3"/>
  <c r="C101" i="3"/>
  <c r="C103" i="3"/>
  <c r="C105" i="3"/>
  <c r="C107" i="3"/>
  <c r="C109" i="3"/>
  <c r="C111" i="3"/>
  <c r="C115" i="3"/>
  <c r="C117" i="3"/>
  <c r="C102" i="3"/>
  <c r="C104" i="3"/>
  <c r="C108" i="3"/>
  <c r="C110" i="3"/>
  <c r="C112" i="3"/>
  <c r="C116" i="3"/>
  <c r="G31" i="3"/>
  <c r="G110" i="3"/>
  <c r="G18" i="3"/>
  <c r="G20" i="3"/>
  <c r="G22" i="3"/>
  <c r="G26" i="3"/>
  <c r="G28" i="3"/>
  <c r="G30" i="3"/>
  <c r="G34" i="3"/>
  <c r="G36" i="3"/>
  <c r="G40" i="3"/>
  <c r="G44" i="3"/>
  <c r="G48" i="3"/>
  <c r="G59" i="3"/>
  <c r="G61" i="3"/>
  <c r="G63" i="3"/>
  <c r="G71" i="3"/>
  <c r="G76" i="3"/>
  <c r="G85" i="3"/>
  <c r="G87" i="3"/>
  <c r="G89" i="3"/>
  <c r="G91" i="3"/>
  <c r="G93" i="3"/>
  <c r="G96" i="3"/>
  <c r="G98" i="3"/>
  <c r="G101" i="3"/>
  <c r="G103" i="3"/>
  <c r="G107" i="3"/>
  <c r="G109" i="3"/>
  <c r="G117" i="3"/>
  <c r="G10" i="3"/>
  <c r="G12" i="3"/>
  <c r="G16" i="3"/>
  <c r="G8" i="3"/>
  <c r="G21" i="3"/>
  <c r="G25" i="3"/>
  <c r="G27" i="3"/>
  <c r="G35" i="3"/>
  <c r="G43" i="3"/>
  <c r="G47" i="3"/>
  <c r="G51" i="3"/>
  <c r="G68" i="3"/>
  <c r="G72" i="3"/>
  <c r="G77" i="3"/>
  <c r="G86" i="3"/>
  <c r="G90" i="3"/>
  <c r="G95" i="3"/>
  <c r="G100" i="3"/>
  <c r="G104" i="3"/>
  <c r="G108" i="3"/>
  <c r="G11" i="3"/>
  <c r="G17" i="3"/>
  <c r="G45" i="3"/>
  <c r="G49" i="3"/>
  <c r="G66" i="3"/>
  <c r="G79" i="3"/>
  <c r="G88" i="3"/>
  <c r="G92" i="3"/>
  <c r="G97" i="3"/>
  <c r="G102" i="3"/>
  <c r="G106" i="3"/>
  <c r="G112" i="3"/>
  <c r="G7" i="3"/>
  <c r="G105" i="3"/>
  <c r="G24" i="3"/>
  <c r="G42" i="3"/>
  <c r="G46" i="3"/>
  <c r="G116" i="3"/>
  <c r="G64" i="3"/>
  <c r="G9" i="3"/>
  <c r="G115" i="3"/>
  <c r="G67" i="3"/>
  <c r="G39" i="3"/>
  <c r="G19" i="3"/>
  <c r="G58" i="3"/>
  <c r="G62" i="3"/>
  <c r="G60" i="3"/>
  <c r="G75" i="3"/>
  <c r="G33" i="3"/>
  <c r="G78" i="3"/>
  <c r="G50" i="3"/>
  <c r="G15" i="3"/>
  <c r="G29" i="3"/>
  <c r="G74" i="3"/>
  <c r="G69" i="3"/>
  <c r="G57" i="3"/>
  <c r="G41" i="3"/>
  <c r="G23" i="3"/>
  <c r="G6" i="3"/>
  <c r="G5" i="3"/>
  <c r="I9" i="3"/>
  <c r="D118" i="3"/>
  <c r="E73" i="3" s="1"/>
  <c r="E61" i="3" l="1"/>
  <c r="E62" i="3"/>
  <c r="E83" i="3"/>
  <c r="E103" i="3"/>
  <c r="E24" i="3"/>
  <c r="E90" i="3"/>
  <c r="E104" i="3"/>
  <c r="E38" i="3"/>
  <c r="E106" i="3"/>
  <c r="E54" i="3"/>
  <c r="E98" i="3"/>
  <c r="E43" i="3"/>
  <c r="E51" i="3"/>
  <c r="E49" i="3"/>
  <c r="E36" i="3"/>
  <c r="E81" i="3"/>
  <c r="E102" i="3"/>
  <c r="E7" i="3"/>
  <c r="E16" i="3"/>
  <c r="E77" i="3"/>
  <c r="E42" i="3"/>
  <c r="E67" i="3"/>
  <c r="E96" i="3"/>
  <c r="E84" i="3"/>
  <c r="E71" i="3"/>
  <c r="E82" i="3"/>
  <c r="E9" i="3"/>
  <c r="E13" i="3"/>
  <c r="E97" i="3"/>
  <c r="E116" i="3"/>
  <c r="E20" i="3"/>
  <c r="E29" i="3"/>
  <c r="E39" i="3"/>
  <c r="E69" i="3"/>
  <c r="E75" i="3"/>
  <c r="E105" i="3"/>
  <c r="E33" i="3"/>
  <c r="E31" i="3"/>
  <c r="E10" i="3"/>
  <c r="E100" i="3"/>
  <c r="E30" i="3"/>
  <c r="E56" i="3"/>
  <c r="E17" i="3"/>
  <c r="E46" i="3"/>
  <c r="E109" i="3"/>
  <c r="I118" i="3"/>
  <c r="E112" i="3"/>
  <c r="E60" i="3"/>
  <c r="E63" i="3"/>
  <c r="E79" i="3"/>
  <c r="E45" i="3"/>
  <c r="E93" i="3"/>
  <c r="E59" i="3"/>
  <c r="E80" i="3"/>
  <c r="E89" i="3"/>
  <c r="E55" i="3"/>
  <c r="E76" i="3"/>
  <c r="E48" i="3"/>
  <c r="E27" i="3"/>
  <c r="E22" i="3"/>
  <c r="E18" i="3"/>
  <c r="E53" i="3"/>
  <c r="E34" i="3"/>
  <c r="E12" i="3"/>
  <c r="E115" i="3"/>
  <c r="E101" i="3"/>
  <c r="E78" i="3"/>
  <c r="E52" i="3"/>
  <c r="E11" i="3"/>
  <c r="E44" i="3"/>
  <c r="E58" i="3"/>
  <c r="E72" i="3"/>
  <c r="E95" i="3"/>
  <c r="E47" i="3"/>
  <c r="E23" i="3"/>
  <c r="E70" i="3"/>
  <c r="E86" i="3"/>
  <c r="E91" i="3"/>
  <c r="E19" i="3"/>
  <c r="E6" i="3"/>
  <c r="E25" i="3"/>
  <c r="E85" i="3"/>
  <c r="E32" i="3"/>
  <c r="E111" i="3"/>
  <c r="E66" i="3"/>
  <c r="E21" i="3"/>
  <c r="E8" i="3"/>
  <c r="E94" i="3"/>
  <c r="E107" i="3"/>
  <c r="E92" i="3"/>
  <c r="E15" i="3"/>
  <c r="E37" i="3"/>
  <c r="E14" i="3"/>
  <c r="E108" i="3"/>
  <c r="E50" i="3"/>
  <c r="E40" i="3"/>
  <c r="E110" i="3"/>
  <c r="E64" i="3"/>
  <c r="E41" i="3"/>
  <c r="E57" i="3"/>
  <c r="E113" i="3"/>
  <c r="E26" i="3"/>
  <c r="E74" i="3"/>
  <c r="E87" i="3"/>
  <c r="E28" i="3"/>
  <c r="E88" i="3"/>
  <c r="E114" i="3"/>
  <c r="E99" i="3"/>
  <c r="E35" i="3"/>
  <c r="E68" i="3"/>
  <c r="E117" i="3"/>
  <c r="I5" i="3"/>
  <c r="E5" i="3"/>
</calcChain>
</file>

<file path=xl/sharedStrings.xml><?xml version="1.0" encoding="utf-8"?>
<sst xmlns="http://schemas.openxmlformats.org/spreadsheetml/2006/main" count="197" uniqueCount="124">
  <si>
    <t>Наименование показателя</t>
  </si>
  <si>
    <t>Процент прироста (+), снижения (-) (гр.6/гр.2*100-100)</t>
  </si>
  <si>
    <t>тыс. руб.</t>
  </si>
  <si>
    <t>Уд. Вес в общем объеме (по гр.2)</t>
  </si>
  <si>
    <t>Уд. Вес в общем объеме</t>
  </si>
  <si>
    <t>Процент исполнения (гр.6/4*100)</t>
  </si>
  <si>
    <t>1. Муниципальная программа "Развитие образования и молодежной политики в Кемском муницпальной районе"</t>
  </si>
  <si>
    <t>1.1. Подпрограмма "Развитие дошкольного образования"</t>
  </si>
  <si>
    <t>1.2. Подпрограмма "Развитие начального общего, основного общего, среднего общего образования"</t>
  </si>
  <si>
    <t>Основное мероприятие "Реализация основных образовательных программ дошкольного образования, осуществление присмотра и ухода за детьми"</t>
  </si>
  <si>
    <t xml:space="preserve"> Основное мероприятие "Кадровое обеспечение системы дошкольного образования"</t>
  </si>
  <si>
    <t>Основное мероприятие "Реализация образовательных программ начального общего, основного общего, среднего общего образования"</t>
  </si>
  <si>
    <t>Основное мероприятие «Реализация отдельных мероприятий по образовательным программам начального, общего, основного общего, среднего общего федерального проекта «Успех каждого ребенка» национального проекта «Образование»</t>
  </si>
  <si>
    <t>1.3. Подпрограмма "Развитие дополнительного образования"</t>
  </si>
  <si>
    <t>Основное мероприятие "Реализация программа дополнительного образования детям"</t>
  </si>
  <si>
    <t>Основное мероприятие "Кадровое обеспечение дополнительного образования "</t>
  </si>
  <si>
    <t>1.4. Подпрограмма "Развитие молодежной политики"</t>
  </si>
  <si>
    <t>Основное мероприятие "Реализация основных направлений молодежной политики"</t>
  </si>
  <si>
    <t>Основное мероприятие "Организация отдыха, досуга, оздоровления и занятости детей и подростков в каникулярный период"</t>
  </si>
  <si>
    <t>2. Муниципальная программа "Развитие культуры, физической культуры и спорта   Кемского муниципального района"</t>
  </si>
  <si>
    <t>2.1. Подпрограмма "Организация и обеспечение предоставления муниципальных услуг в сфере культуры"</t>
  </si>
  <si>
    <t>Основное мероприятие "Развитие музейного и архивного дела"</t>
  </si>
  <si>
    <t>Основное мероприятие "Развитие библиотечного дела"</t>
  </si>
  <si>
    <t>Основное мероприятие "Развитие клубных учреждений и центров культуры"</t>
  </si>
  <si>
    <t>2.2. Подпрограмма "Организация и обеспечение предоставления муниципальных услуг в сфере дополнительного образования"</t>
  </si>
  <si>
    <t>Основное мероприятие "Реализация дополнительного образования по дополнительной образовательной программе художественно-эстетической направленности и дополнительным предпрофессиональным общеобразовательным программам в области искусства"</t>
  </si>
  <si>
    <t>2.3. Подпрограмма "Развитие физической культуры и спорта"</t>
  </si>
  <si>
    <t>Основное мероприятие "Организация и проведение физкультурных и спортивных массовых мероприятий”</t>
  </si>
  <si>
    <t>Основное мероприятие "Обеспечение реализации муниципальной программы"</t>
  </si>
  <si>
    <t>Основное мероприятие "Обеспечение мероприятий в области архитектуры, строительства, градостроительства, землеустройства и землепользования"</t>
  </si>
  <si>
    <t>4.Муниципальная программа "Социальная поддержка граждан, профилактика ассоциального поведения"</t>
  </si>
  <si>
    <t>4.1. Подпрограмма "Социальная помощь отдельным категориям граждан"</t>
  </si>
  <si>
    <t>Основное мероприятие "Предоставление мер социальной поддержки отдельным категориям граждан"</t>
  </si>
  <si>
    <t>Основное мероприятие "Оказание адресной социальной помощи отдельным категориям граждан"</t>
  </si>
  <si>
    <t>Основное мероприятие "Обеспечение и совершенствование социальной поддержки семьи и детей"</t>
  </si>
  <si>
    <t>Основное мероприятие "Развитие воспитательной и пропагандитской работы с населением"</t>
  </si>
  <si>
    <t>Основное мероприятие «Патриотическое воспитание молодежи»</t>
  </si>
  <si>
    <t>5. Муниципальная программа "Экономическое развитие и поддержка экономики Кемского муниципального района"</t>
  </si>
  <si>
    <t>5.1. Подпрограмма "Развитие малого и среднего предпринимательства в Кемском муниципальном районе"</t>
  </si>
  <si>
    <t>Основное мероприятие "Финансовая поддержка субъектов малого и среднего предпринимательства"</t>
  </si>
  <si>
    <t>5.2. Подпрограмма "Создание условий для предоставления транспортных услуг населению и организация транспортного обслуживания"</t>
  </si>
  <si>
    <t xml:space="preserve">Основное мероприятие "Осуществление муниципальной поддержки юридическим лицам и индивидуальным предпринимателям, осуществляющим регулярные пассажирские перевозки на территории Кемского муниципального района по </t>
  </si>
  <si>
    <t>5.3. Подпрограмма «Управление муниципальным имуществом в Кемском муниципальном районе»</t>
  </si>
  <si>
    <t>Основное мероприятие "Реализация мероприятий по управлению муниципальным имуществом"</t>
  </si>
  <si>
    <t>6. Муниципальная программа "Защита населения и территории Кемского района от чрезвычайных ситуаций"</t>
  </si>
  <si>
    <t>7. Муниципальная программа "Благоустройство"</t>
  </si>
  <si>
    <t>Основное мероприятие "Благоустройство территорий"</t>
  </si>
  <si>
    <t>8. Муниципальная программа "Обеспечение жильем и повышение качества жилищно-коммунальных услуг на территории Кемского района"</t>
  </si>
  <si>
    <t>9. Муниципальная программа "Управления муниципальными финансами муниципальных образований Кемского муниципального района"</t>
  </si>
  <si>
    <t>9.1. Подпрограмма  "Организация бюджетного процесса Кемского муниципального района"</t>
  </si>
  <si>
    <t>Основное мероприятие "Выравнивание бюджетной обеспеченности муниципальных образований"</t>
  </si>
  <si>
    <t>Основное мероприятие "Обеспечение своевременных расчетов и выплат по обязательствам Кемского района"</t>
  </si>
  <si>
    <t>9.2. Подпрограмма "Организация исполнения бюджета и формирование бюджетной отчетности"</t>
  </si>
  <si>
    <t>Основное мероприятие " Автоматизация бюджетного процесса"</t>
  </si>
  <si>
    <t>Основное мероприятие "Обеспечение функций финансовых органов"</t>
  </si>
  <si>
    <t>3. Муниципальная программа "Развитие градостроительной деятельности в Кемском муниципальном районе"</t>
  </si>
  <si>
    <t>1.5. Основное мероприятие "Обеспечение реализации муниципальной программы"</t>
  </si>
  <si>
    <t>Основное мероприятие " Региональный проект "Спорт - норма жизни" в рамках реализации национального проекта "Демография"</t>
  </si>
  <si>
    <t>Основное мероприятие «Реализация отдельных мероприятий федерального проекта «Обеспечение устойчивого сокращения непригодного для проживания жилищного фонда» национального проекта «Жилье и городская среда»</t>
  </si>
  <si>
    <t>Осуществление отдельных государственных полномочий Республики Карелия по проведению на территории Республики Карелия мероприятий по защите населения от болезней, общих для человека и животных</t>
  </si>
  <si>
    <t xml:space="preserve">Осуществление государственных полномочий Республики Карелия по созданию комиссий по делам несовершенолетних и защите их прав и организации деятельности таких комиссий </t>
  </si>
  <si>
    <t xml:space="preserve">Осуществление государственных полномочий Республики Карелия по регулированию цен (тарифов) на отдельные виды продукции, товаров и услуг </t>
  </si>
  <si>
    <t xml:space="preserve">Осуществление государственных полномчий Республики Карелия по организации и осуществлению деятельности органов опеки и попечительства </t>
  </si>
  <si>
    <t>Осуществление первичного воинского учета на территориях, где отсутствуют военные комиссариаты</t>
  </si>
  <si>
    <t>Осуществление переданных полномочий Российской Федерации по составлению (изменению) списков кандидатов в присяжные заседатели федеральных судов общей юрисдикции в Российской Федерации</t>
  </si>
  <si>
    <t xml:space="preserve">Представительские расходы муниципального образования </t>
  </si>
  <si>
    <t xml:space="preserve">Резервный фонд администрации для предупреждения и ликвидации чрезвычайных ситуаций </t>
  </si>
  <si>
    <t xml:space="preserve">Резерв на финансовое обеспечение расходных обязательств муниципальных образований, софинансируемых из вышестоящих бюджетов </t>
  </si>
  <si>
    <t>Выполнение других обязательств органов муниципального образования</t>
  </si>
  <si>
    <t xml:space="preserve">Мероприятия по опубликованию (обнародованию) правовых актов и доведение информации до населения </t>
  </si>
  <si>
    <t>Реализация мероприятий из резервного фонда Правительства Республики Карелия для ликвидации чрезвычайных ситуаций</t>
  </si>
  <si>
    <t>Мероприятия по обеспечению охраны и сохранения объектов культурного наследия (памятников истории и культуры) муниципального значения</t>
  </si>
  <si>
    <t>Аппарат представительного органа муниципального образования</t>
  </si>
  <si>
    <t>Глава  администрации муниципального образования</t>
  </si>
  <si>
    <t>Осуществление полномочий  органами местного самоуправления</t>
  </si>
  <si>
    <t>Услуги, связанные с обеспечением деятельности организаций</t>
  </si>
  <si>
    <t>ИТОГО РАСХОДОВ</t>
  </si>
  <si>
    <t>х</t>
  </si>
  <si>
    <t>Основное мероприятие «Региональный проект «Культурная среда» в рамках реализации нацио-нального проекта «Культура»</t>
  </si>
  <si>
    <t>Основное мероприятие "Профилактика правонарушений в сфере пожарной безопасности"</t>
  </si>
  <si>
    <t>Основное мероприятие "Обеспечение и реализация мероприятий по коммунальному хозяйству"</t>
  </si>
  <si>
    <t>8.2.Муниципальная программа "Обеспечение жильем и повышение качества жилищно-коммунальных услуг на территории Кемского района"</t>
  </si>
  <si>
    <t>Реализация мероприятий  в рамках иного межбюджетного трансферта из бюджета Республики Карелия на обеспечение доступа органов местного самоуправления и муниципальных учреждений к сети Интернет</t>
  </si>
  <si>
    <t>Осуществление полномочий по формированию, утверждению, исполнению и контролю за исполнением бюджетов (Иные закупки товаров, работ и услуг для обеспечения государственных (муниципальных) нужд)</t>
  </si>
  <si>
    <t>10. Непрограммные статьи расходов</t>
  </si>
  <si>
    <t>11. Адресная программа "Переселение граждан из аварийного жилищного фонда"</t>
  </si>
  <si>
    <t>11.1.Подпрограмма "Переселение граждан из аварийного жилищного фонда"</t>
  </si>
  <si>
    <t>x</t>
  </si>
  <si>
    <t>Расходы на содержание аппаратов, финансовое обеспечение деятельности учреждений</t>
  </si>
  <si>
    <t>Непрограммные статьи расходов</t>
  </si>
  <si>
    <t>Основное мероприятие "Региональный проект "Патриотическое воспитание граждан Российской Федерации" в рамках реализации национального проекта "Образование"</t>
  </si>
  <si>
    <t>Основное мероприятие «Региональный проект «Культурная среда» в рамках реализации национального проекта «Культура»</t>
  </si>
  <si>
    <t>Осуществление полномочий контрольно - счетного органа</t>
  </si>
  <si>
    <t>Осуществление полномочий контрольно-счётного органа по  внешнему муниципальному финансовому контролю</t>
  </si>
  <si>
    <t>Основное мероприятие "Реализация отдельных мероприятий по образовательным программам начального, общего, основного общего, среднего общего федерального проекта "Успех каждого ребенка" национального проекта "Образование"</t>
  </si>
  <si>
    <t>Основное мероприятие «Реализация дополнительного образования по общеразвивающей программе»</t>
  </si>
  <si>
    <t>2.4.Подпрограмма "Охрана и сохранение объектов культурного наследия (памятников истории и культуры), расположенных в границах Кемского муниципального района"</t>
  </si>
  <si>
    <t>Основное мероприятие "Обеспечение сохранности объектов культурного наследия"</t>
  </si>
  <si>
    <t>2.5. Основное мероприятие "Обеспечение реализации муниципальной программы"</t>
  </si>
  <si>
    <t>4.2. Подпрограмма «Профилактика терроризма, а также минимизация и (или) ликвидация последствий его проявления на территории муниципального образования»</t>
  </si>
  <si>
    <t>Основное мероприятие "Разработка и организация размещения памяток для информирования населения в местах массового скопления граждан"</t>
  </si>
  <si>
    <t>4.3. Подпрограмма "Профилактика немедицинского потребления наркотиков"</t>
  </si>
  <si>
    <t>Основное мероприятие "Использование наглядной агитации и литературы по профилактике наркомании, буклетов, листовок, методических пособий, памяток для детей, подростков, педагогов и родителей"</t>
  </si>
  <si>
    <t>4.4. Подпрограмма "Профилактика правонарушений"</t>
  </si>
  <si>
    <t>Основное мероприятие "Проведение акции "День борьбы с вредными привычками"</t>
  </si>
  <si>
    <t>4.5. Подпрограмма "Противодействие экстремизму на территории Кемского муниципального района"</t>
  </si>
  <si>
    <t>Основное мероприятие "Обеспечение и реализация мероприятий по жилищному хозяйству"</t>
  </si>
  <si>
    <t xml:space="preserve">Осуществление государственных полномочий Республики Карелия по созданию и обеспечению деятельности административных комиссий и определению перечня должностных лиц, уполномоченных составлять протоколы об административных правонарушениях </t>
  </si>
  <si>
    <t>Осуществление полномочий по внешнему муниципальному контролю</t>
  </si>
  <si>
    <t>Реализация мероприятий региональной программы Республики Карелия "Модернизация систем коммунальной инфраструктуры Республики Карелия (2023-2027годы) за счет средств, поступивших от публично-правовой компании "Фонд развития территорий"</t>
  </si>
  <si>
    <t>Иной межбюджетный трансферт, в целях софинансирования расходных обязательств поселений</t>
  </si>
  <si>
    <t>Реализация мероприятий в рамках иного межбюджетного трансферта на организацию информирования населения на тему патриотизма на территории Республики Карелия</t>
  </si>
  <si>
    <t>Реализация мероприятий на поддержку развития территориального общественного самоуправления</t>
  </si>
  <si>
    <t>Реализация мероприятий в рамках иного межбюджетного трансферта на содействие решению вопросов, направленных в государственной информационной системе "Активный гражданин Республики Карелия"</t>
  </si>
  <si>
    <t>Реализация мероприятий в рамках иного межбюджетного трансферта на поощрение региональных и муниципальных управленческих команд за достижение показателей деятельности органов исполнительной власти субъектов Российской Федерации</t>
  </si>
  <si>
    <t>Резерв на финансовое обеспечение расходных обязательств муниципальных образований</t>
  </si>
  <si>
    <t>Факт на 01.04.2024 отчетный год</t>
  </si>
  <si>
    <t>Факт на 01.04.2025 (текущий) год</t>
  </si>
  <si>
    <t>План на 2025 год по состоянию на 01.04.2025 (текущий ) год</t>
  </si>
  <si>
    <t>Информация о расходах бюджета Кемского муниципального района по муниципальным программам и непрограмным направлениям деятельности за 1 квартал 2025 года</t>
  </si>
  <si>
    <t>Основное мероприятие реализация регионального проекта «Все лучшее детям» в рамках реализации национального проекта «Молодежь и дети»</t>
  </si>
  <si>
    <t>Основное мероприятие реализация регионального проекта "Педагоги и наставники (Республика Карелия)" в рамках реализации национального проекта "Молодежь и дети"</t>
  </si>
  <si>
    <t>Основное мероприятие "Обеспечение мероприятий по защите населения и территорий от чрезвычайных ситуаций природного и техногенного характера, гражданская оборона"</t>
  </si>
  <si>
    <t>Основное мероприятие релизация регионального проекта «Модернизация коммунальной инфраструктуры» в рамках реализации национального проекта «Инфраструктура для жизни»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</si>
</sst>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#.0"/>
    <numFmt numFmtId="165" formatCode="0.0%"/>
  </numFmts>
  <fonts count="13" x14ac:knownFonts="1">
    <font>
      <sz val="10"/>
      <name val="Arial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b/>
      <u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i/>
      <sz val="10"/>
      <name val="Arial"/>
      <family val="2"/>
      <charset val="204"/>
    </font>
    <font>
      <sz val="11"/>
      <color rgb="FFFF0000"/>
      <name val="Times New Roman"/>
      <family val="1"/>
      <charset val="204"/>
    </font>
    <font>
      <i/>
      <sz val="11"/>
      <name val="Times New Roman"/>
      <family val="1"/>
      <charset val="204"/>
    </font>
    <font>
      <sz val="1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80">
    <xf numFmtId="0" fontId="0" fillId="0" borderId="0" xfId="0"/>
    <xf numFmtId="0" fontId="5" fillId="2" borderId="0" xfId="0" applyFont="1" applyFill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0" fontId="4" fillId="2" borderId="0" xfId="0" applyFont="1" applyFill="1"/>
    <xf numFmtId="0" fontId="1" fillId="2" borderId="1" xfId="0" applyFont="1" applyFill="1" applyBorder="1" applyAlignment="1">
      <alignment vertical="center" wrapText="1"/>
    </xf>
    <xf numFmtId="0" fontId="5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wrapText="1"/>
    </xf>
    <xf numFmtId="0" fontId="4" fillId="2" borderId="0" xfId="0" applyFont="1" applyFill="1" applyAlignment="1">
      <alignment vertical="center" wrapText="1"/>
    </xf>
    <xf numFmtId="1" fontId="1" fillId="2" borderId="1" xfId="0" applyNumberFormat="1" applyFont="1" applyFill="1" applyBorder="1" applyAlignment="1">
      <alignment horizontal="center" vertical="center"/>
    </xf>
    <xf numFmtId="0" fontId="4" fillId="2" borderId="0" xfId="0" applyFont="1" applyFill="1" applyBorder="1"/>
    <xf numFmtId="0" fontId="1" fillId="2" borderId="0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/>
    </xf>
    <xf numFmtId="0" fontId="4" fillId="0" borderId="0" xfId="0" applyFont="1" applyFill="1"/>
    <xf numFmtId="3" fontId="1" fillId="3" borderId="3" xfId="0" applyNumberFormat="1" applyFont="1" applyFill="1" applyBorder="1" applyAlignment="1">
      <alignment horizontal="center" vertical="center"/>
    </xf>
    <xf numFmtId="3" fontId="1" fillId="3" borderId="1" xfId="0" applyNumberFormat="1" applyFont="1" applyFill="1" applyBorder="1" applyAlignment="1">
      <alignment horizontal="center" vertical="center"/>
    </xf>
    <xf numFmtId="0" fontId="4" fillId="3" borderId="0" xfId="0" applyFont="1" applyFill="1"/>
    <xf numFmtId="0" fontId="3" fillId="3" borderId="3" xfId="0" applyFont="1" applyFill="1" applyBorder="1" applyAlignment="1">
      <alignment vertical="center" wrapText="1"/>
    </xf>
    <xf numFmtId="165" fontId="1" fillId="3" borderId="3" xfId="0" applyNumberFormat="1" applyFont="1" applyFill="1" applyBorder="1" applyAlignment="1">
      <alignment horizontal="center" vertical="center"/>
    </xf>
    <xf numFmtId="1" fontId="1" fillId="3" borderId="3" xfId="0" applyNumberFormat="1" applyFont="1" applyFill="1" applyBorder="1" applyAlignment="1">
      <alignment horizontal="center" vertical="center"/>
    </xf>
    <xf numFmtId="165" fontId="1" fillId="3" borderId="1" xfId="0" applyNumberFormat="1" applyFont="1" applyFill="1" applyBorder="1" applyAlignment="1">
      <alignment horizontal="center" vertical="center"/>
    </xf>
    <xf numFmtId="1" fontId="1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vertical="center" wrapText="1"/>
    </xf>
    <xf numFmtId="0" fontId="4" fillId="4" borderId="0" xfId="0" applyFont="1" applyFill="1"/>
    <xf numFmtId="3" fontId="1" fillId="4" borderId="1" xfId="0" applyNumberFormat="1" applyFont="1" applyFill="1" applyBorder="1" applyAlignment="1">
      <alignment horizontal="center" vertical="center"/>
    </xf>
    <xf numFmtId="165" fontId="1" fillId="4" borderId="1" xfId="0" applyNumberFormat="1" applyFont="1" applyFill="1" applyBorder="1" applyAlignment="1">
      <alignment horizontal="center" vertical="center"/>
    </xf>
    <xf numFmtId="1" fontId="1" fillId="4" borderId="1" xfId="0" applyNumberFormat="1" applyFont="1" applyFill="1" applyBorder="1" applyAlignment="1">
      <alignment horizontal="center" vertical="center"/>
    </xf>
    <xf numFmtId="0" fontId="9" fillId="2" borderId="0" xfId="0" applyFont="1" applyFill="1"/>
    <xf numFmtId="3" fontId="1" fillId="2" borderId="3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right" vertical="center" wrapText="1"/>
    </xf>
    <xf numFmtId="1" fontId="1" fillId="2" borderId="2" xfId="0" applyNumberFormat="1" applyFont="1" applyFill="1" applyBorder="1" applyAlignment="1">
      <alignment horizontal="center" vertical="center"/>
    </xf>
    <xf numFmtId="3" fontId="1" fillId="2" borderId="7" xfId="0" applyNumberFormat="1" applyFont="1" applyFill="1" applyBorder="1" applyAlignment="1">
      <alignment horizontal="center" vertical="center"/>
    </xf>
    <xf numFmtId="165" fontId="1" fillId="2" borderId="7" xfId="0" applyNumberFormat="1" applyFont="1" applyFill="1" applyBorder="1" applyAlignment="1">
      <alignment horizontal="center" vertical="center"/>
    </xf>
    <xf numFmtId="3" fontId="1" fillId="2" borderId="2" xfId="0" applyNumberFormat="1" applyFont="1" applyFill="1" applyBorder="1" applyAlignment="1">
      <alignment horizontal="center" vertical="center"/>
    </xf>
    <xf numFmtId="164" fontId="5" fillId="2" borderId="0" xfId="0" applyNumberFormat="1" applyFont="1" applyFill="1" applyAlignment="1">
      <alignment horizont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3" fontId="1" fillId="2" borderId="2" xfId="0" applyNumberFormat="1" applyFont="1" applyFill="1" applyBorder="1" applyAlignment="1">
      <alignment horizontal="center"/>
    </xf>
    <xf numFmtId="164" fontId="4" fillId="2" borderId="0" xfId="0" applyNumberFormat="1" applyFont="1" applyFill="1"/>
    <xf numFmtId="0" fontId="3" fillId="2" borderId="3" xfId="0" applyFont="1" applyFill="1" applyBorder="1" applyAlignment="1">
      <alignment vertical="center" wrapText="1"/>
    </xf>
    <xf numFmtId="165" fontId="1" fillId="2" borderId="3" xfId="0" applyNumberFormat="1" applyFont="1" applyFill="1" applyBorder="1" applyAlignment="1">
      <alignment horizontal="center" vertical="center"/>
    </xf>
    <xf numFmtId="1" fontId="1" fillId="2" borderId="3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right" vertical="center" wrapText="1"/>
    </xf>
    <xf numFmtId="165" fontId="1" fillId="2" borderId="2" xfId="0" applyNumberFormat="1" applyFont="1" applyFill="1" applyBorder="1" applyAlignment="1">
      <alignment horizontal="center" vertical="center"/>
    </xf>
    <xf numFmtId="1" fontId="1" fillId="2" borderId="7" xfId="0" applyNumberFormat="1" applyFont="1" applyFill="1" applyBorder="1" applyAlignment="1">
      <alignment horizontal="center" vertical="center"/>
    </xf>
    <xf numFmtId="3" fontId="2" fillId="5" borderId="5" xfId="0" applyNumberFormat="1" applyFont="1" applyFill="1" applyBorder="1" applyAlignment="1">
      <alignment horizontal="center" vertical="center"/>
    </xf>
    <xf numFmtId="165" fontId="2" fillId="5" borderId="5" xfId="0" applyNumberFormat="1" applyFont="1" applyFill="1" applyBorder="1" applyAlignment="1">
      <alignment horizontal="center" vertical="center"/>
    </xf>
    <xf numFmtId="0" fontId="8" fillId="6" borderId="4" xfId="0" applyFont="1" applyFill="1" applyBorder="1" applyAlignment="1">
      <alignment vertical="center" wrapText="1"/>
    </xf>
    <xf numFmtId="3" fontId="8" fillId="6" borderId="5" xfId="0" applyNumberFormat="1" applyFont="1" applyFill="1" applyBorder="1" applyAlignment="1">
      <alignment horizontal="center" vertical="center"/>
    </xf>
    <xf numFmtId="0" fontId="2" fillId="5" borderId="4" xfId="0" applyFont="1" applyFill="1" applyBorder="1" applyAlignment="1">
      <alignment vertical="center" wrapText="1"/>
    </xf>
    <xf numFmtId="1" fontId="2" fillId="5" borderId="6" xfId="0" applyNumberFormat="1" applyFont="1" applyFill="1" applyBorder="1" applyAlignment="1">
      <alignment horizontal="center" vertical="center"/>
    </xf>
    <xf numFmtId="0" fontId="8" fillId="5" borderId="4" xfId="0" applyFont="1" applyFill="1" applyBorder="1" applyAlignment="1">
      <alignment vertical="center" wrapText="1"/>
    </xf>
    <xf numFmtId="3" fontId="8" fillId="5" borderId="5" xfId="0" applyNumberFormat="1" applyFont="1" applyFill="1" applyBorder="1" applyAlignment="1">
      <alignment horizontal="center" vertical="center"/>
    </xf>
    <xf numFmtId="165" fontId="8" fillId="5" borderId="5" xfId="0" applyNumberFormat="1" applyFont="1" applyFill="1" applyBorder="1" applyAlignment="1">
      <alignment horizontal="center" vertical="center"/>
    </xf>
    <xf numFmtId="1" fontId="8" fillId="5" borderId="6" xfId="0" applyNumberFormat="1" applyFont="1" applyFill="1" applyBorder="1" applyAlignment="1">
      <alignment horizontal="center" vertical="center"/>
    </xf>
    <xf numFmtId="165" fontId="8" fillId="6" borderId="5" xfId="0" applyNumberFormat="1" applyFont="1" applyFill="1" applyBorder="1" applyAlignment="1">
      <alignment horizontal="center" vertical="center"/>
    </xf>
    <xf numFmtId="3" fontId="2" fillId="6" borderId="5" xfId="0" applyNumberFormat="1" applyFont="1" applyFill="1" applyBorder="1" applyAlignment="1">
      <alignment horizontal="center" vertical="center"/>
    </xf>
    <xf numFmtId="9" fontId="2" fillId="6" borderId="6" xfId="0" applyNumberFormat="1" applyFont="1" applyFill="1" applyBorder="1" applyAlignment="1">
      <alignment horizontal="center" vertical="center"/>
    </xf>
    <xf numFmtId="0" fontId="2" fillId="5" borderId="8" xfId="0" applyFont="1" applyFill="1" applyBorder="1" applyAlignment="1">
      <alignment vertical="center" wrapText="1"/>
    </xf>
    <xf numFmtId="3" fontId="2" fillId="5" borderId="9" xfId="0" applyNumberFormat="1" applyFont="1" applyFill="1" applyBorder="1" applyAlignment="1">
      <alignment horizontal="center" vertical="center"/>
    </xf>
    <xf numFmtId="165" fontId="2" fillId="5" borderId="9" xfId="0" applyNumberFormat="1" applyFont="1" applyFill="1" applyBorder="1" applyAlignment="1">
      <alignment horizontal="center" vertical="center"/>
    </xf>
    <xf numFmtId="1" fontId="2" fillId="5" borderId="10" xfId="0" applyNumberFormat="1" applyFont="1" applyFill="1" applyBorder="1" applyAlignment="1">
      <alignment horizontal="center" vertical="center"/>
    </xf>
    <xf numFmtId="0" fontId="2" fillId="5" borderId="11" xfId="0" applyFont="1" applyFill="1" applyBorder="1" applyAlignment="1">
      <alignment vertical="center" wrapText="1"/>
    </xf>
    <xf numFmtId="3" fontId="2" fillId="5" borderId="12" xfId="0" applyNumberFormat="1" applyFont="1" applyFill="1" applyBorder="1" applyAlignment="1">
      <alignment horizontal="center" vertical="center"/>
    </xf>
    <xf numFmtId="165" fontId="2" fillId="5" borderId="12" xfId="0" applyNumberFormat="1" applyFont="1" applyFill="1" applyBorder="1" applyAlignment="1">
      <alignment horizontal="center" vertical="center"/>
    </xf>
    <xf numFmtId="1" fontId="2" fillId="5" borderId="13" xfId="0" applyNumberFormat="1" applyFont="1" applyFill="1" applyBorder="1" applyAlignment="1">
      <alignment horizontal="center" vertical="center"/>
    </xf>
    <xf numFmtId="0" fontId="7" fillId="5" borderId="11" xfId="0" applyFont="1" applyFill="1" applyBorder="1" applyAlignment="1">
      <alignment vertical="center" wrapText="1"/>
    </xf>
    <xf numFmtId="0" fontId="6" fillId="2" borderId="0" xfId="0" applyFont="1" applyFill="1" applyAlignment="1">
      <alignment horizontal="center" vertical="center" wrapText="1"/>
    </xf>
    <xf numFmtId="0" fontId="10" fillId="2" borderId="1" xfId="0" applyFont="1" applyFill="1" applyBorder="1" applyAlignment="1">
      <alignment horizontal="right" vertical="center" wrapText="1"/>
    </xf>
    <xf numFmtId="0" fontId="11" fillId="2" borderId="1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right" vertical="center" wrapText="1"/>
    </xf>
    <xf numFmtId="0" fontId="11" fillId="2" borderId="3" xfId="0" applyFont="1" applyFill="1" applyBorder="1" applyAlignment="1">
      <alignment vertical="center" wrapText="1"/>
    </xf>
    <xf numFmtId="0" fontId="10" fillId="4" borderId="1" xfId="0" applyFont="1" applyFill="1" applyBorder="1" applyAlignment="1">
      <alignment vertical="center" wrapText="1"/>
    </xf>
    <xf numFmtId="0" fontId="11" fillId="2" borderId="2" xfId="0" applyFont="1" applyFill="1" applyBorder="1" applyAlignment="1">
      <alignment horizontal="left" vertical="center" wrapText="1"/>
    </xf>
    <xf numFmtId="0" fontId="12" fillId="2" borderId="7" xfId="0" applyFont="1" applyFill="1" applyBorder="1" applyAlignment="1">
      <alignment horizontal="right" vertical="center" wrapText="1"/>
    </xf>
    <xf numFmtId="0" fontId="12" fillId="2" borderId="1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2" fillId="2" borderId="2" xfId="0" applyFont="1" applyFill="1" applyBorder="1" applyAlignment="1">
      <alignment horizontal="right" vertical="center" wrapText="1"/>
    </xf>
    <xf numFmtId="0" fontId="10" fillId="2" borderId="1" xfId="0" applyFont="1" applyFill="1" applyBorder="1" applyAlignment="1">
      <alignment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8"/>
  <sheetViews>
    <sheetView tabSelected="1" view="pageLayout" zoomScaleNormal="100" workbookViewId="0">
      <selection activeCell="B122" sqref="B121:B122"/>
    </sheetView>
  </sheetViews>
  <sheetFormatPr defaultRowHeight="12.75" x14ac:dyDescent="0.2"/>
  <cols>
    <col min="1" max="1" width="54.85546875" style="9" customWidth="1"/>
    <col min="2" max="2" width="15" style="39" customWidth="1"/>
    <col min="3" max="3" width="14.28515625" style="5" customWidth="1"/>
    <col min="4" max="4" width="15.42578125" style="5" customWidth="1"/>
    <col min="5" max="5" width="15.7109375" style="5" customWidth="1"/>
    <col min="6" max="6" width="17.140625" style="5" customWidth="1"/>
    <col min="7" max="7" width="16" style="5" customWidth="1"/>
    <col min="8" max="9" width="15.85546875" style="5" customWidth="1"/>
    <col min="10" max="10" width="9.140625" style="5"/>
    <col min="11" max="11" width="20.85546875" style="5" customWidth="1"/>
    <col min="12" max="16384" width="9.140625" style="5"/>
  </cols>
  <sheetData>
    <row r="1" spans="1:11" ht="41.25" customHeight="1" x14ac:dyDescent="0.2">
      <c r="A1" s="68" t="s">
        <v>119</v>
      </c>
      <c r="B1" s="68"/>
      <c r="C1" s="68"/>
      <c r="D1" s="68"/>
      <c r="E1" s="68"/>
      <c r="F1" s="68"/>
      <c r="G1" s="68"/>
      <c r="H1" s="68"/>
      <c r="I1" s="68"/>
    </row>
    <row r="2" spans="1:11" ht="27" customHeight="1" x14ac:dyDescent="0.25">
      <c r="A2" s="7"/>
      <c r="B2" s="36"/>
      <c r="C2" s="1"/>
      <c r="D2" s="1"/>
      <c r="E2" s="1"/>
      <c r="F2" s="1"/>
      <c r="G2" s="1"/>
      <c r="H2" s="1"/>
      <c r="I2" s="8" t="s">
        <v>2</v>
      </c>
    </row>
    <row r="3" spans="1:11" ht="80.25" customHeight="1" x14ac:dyDescent="0.2">
      <c r="A3" s="2" t="s">
        <v>0</v>
      </c>
      <c r="B3" s="37" t="s">
        <v>116</v>
      </c>
      <c r="C3" s="2" t="s">
        <v>3</v>
      </c>
      <c r="D3" s="2" t="s">
        <v>118</v>
      </c>
      <c r="E3" s="2" t="s">
        <v>4</v>
      </c>
      <c r="F3" s="2" t="s">
        <v>117</v>
      </c>
      <c r="G3" s="2" t="s">
        <v>4</v>
      </c>
      <c r="H3" s="2" t="s">
        <v>1</v>
      </c>
      <c r="I3" s="2" t="s">
        <v>5</v>
      </c>
      <c r="J3" s="11"/>
      <c r="K3" s="12"/>
    </row>
    <row r="4" spans="1:11" ht="15.75" thickBot="1" x14ac:dyDescent="0.3">
      <c r="A4" s="13">
        <v>1</v>
      </c>
      <c r="B4" s="38">
        <v>2</v>
      </c>
      <c r="C4" s="14">
        <v>3</v>
      </c>
      <c r="D4" s="14">
        <v>4</v>
      </c>
      <c r="E4" s="14">
        <v>5</v>
      </c>
      <c r="F4" s="14">
        <v>6</v>
      </c>
      <c r="G4" s="14">
        <v>7</v>
      </c>
      <c r="H4" s="14">
        <v>8</v>
      </c>
      <c r="I4" s="14">
        <v>9</v>
      </c>
    </row>
    <row r="5" spans="1:11" ht="43.5" thickBot="1" x14ac:dyDescent="0.25">
      <c r="A5" s="50" t="s">
        <v>6</v>
      </c>
      <c r="B5" s="46">
        <f>SUM(B6+B9+B15+B19+B22)</f>
        <v>116730.1</v>
      </c>
      <c r="C5" s="47">
        <f t="shared" ref="C5:C11" si="0">B25/$B$118</f>
        <v>1.144993380287798E-2</v>
      </c>
      <c r="D5" s="46">
        <f>SUM(D6+D9+D15+D19+D22)</f>
        <v>644517.69999999995</v>
      </c>
      <c r="E5" s="47">
        <f t="shared" ref="E5:E36" si="1">D5/$D$118</f>
        <v>0.70472996954381784</v>
      </c>
      <c r="F5" s="46">
        <f>SUM(F6+F9+F15+F19+F22)</f>
        <v>124300.99999999999</v>
      </c>
      <c r="G5" s="47">
        <f t="shared" ref="G5:G36" si="2">F5/$F$118</f>
        <v>0.69583632359543512</v>
      </c>
      <c r="H5" s="46">
        <f>F5/B5*100-100</f>
        <v>6.4858164260974434</v>
      </c>
      <c r="I5" s="51">
        <f>F5/D5*100</f>
        <v>19.285893932781054</v>
      </c>
    </row>
    <row r="6" spans="1:11" ht="27.75" customHeight="1" x14ac:dyDescent="0.2">
      <c r="A6" s="40" t="s">
        <v>7</v>
      </c>
      <c r="B6" s="30">
        <f>B7+B8</f>
        <v>30005</v>
      </c>
      <c r="C6" s="41">
        <f t="shared" si="0"/>
        <v>2.9599934695710064E-2</v>
      </c>
      <c r="D6" s="30">
        <f>D7+D8</f>
        <v>133675.4</v>
      </c>
      <c r="E6" s="41">
        <f t="shared" si="1"/>
        <v>0.14616365162781048</v>
      </c>
      <c r="F6" s="30">
        <f>F7+F8</f>
        <v>29935.599999999999</v>
      </c>
      <c r="G6" s="41">
        <f t="shared" si="2"/>
        <v>0.16757932638211687</v>
      </c>
      <c r="H6" s="30">
        <f t="shared" ref="H6:H81" si="3">F6/B6*100-100</f>
        <v>-0.23129478420264604</v>
      </c>
      <c r="I6" s="42">
        <f t="shared" ref="I6:I81" si="4">F6/D6*100</f>
        <v>22.394247557890232</v>
      </c>
    </row>
    <row r="7" spans="1:11" ht="45" x14ac:dyDescent="0.2">
      <c r="A7" s="31" t="s">
        <v>9</v>
      </c>
      <c r="B7" s="3">
        <v>30005</v>
      </c>
      <c r="C7" s="4">
        <f t="shared" si="0"/>
        <v>5.7778990895663634E-3</v>
      </c>
      <c r="D7" s="3">
        <v>133675.4</v>
      </c>
      <c r="E7" s="4">
        <f t="shared" si="1"/>
        <v>0.14616365162781048</v>
      </c>
      <c r="F7" s="3">
        <v>29935.599999999999</v>
      </c>
      <c r="G7" s="4">
        <f t="shared" si="2"/>
        <v>0.16757932638211687</v>
      </c>
      <c r="H7" s="30">
        <f t="shared" si="3"/>
        <v>-0.23129478420264604</v>
      </c>
      <c r="I7" s="10">
        <f t="shared" si="4"/>
        <v>22.394247557890232</v>
      </c>
    </row>
    <row r="8" spans="1:11" ht="24.75" hidden="1" customHeight="1" x14ac:dyDescent="0.2">
      <c r="A8" s="6" t="s">
        <v>10</v>
      </c>
      <c r="B8" s="3">
        <v>0</v>
      </c>
      <c r="C8" s="4">
        <f t="shared" si="0"/>
        <v>0</v>
      </c>
      <c r="D8" s="3">
        <v>0</v>
      </c>
      <c r="E8" s="4">
        <f t="shared" si="1"/>
        <v>0</v>
      </c>
      <c r="F8" s="3">
        <v>0</v>
      </c>
      <c r="G8" s="4">
        <f t="shared" si="2"/>
        <v>0</v>
      </c>
      <c r="H8" s="30" t="e">
        <f t="shared" si="3"/>
        <v>#DIV/0!</v>
      </c>
      <c r="I8" s="10" t="s">
        <v>87</v>
      </c>
    </row>
    <row r="9" spans="1:11" ht="30" x14ac:dyDescent="0.2">
      <c r="A9" s="70" t="s">
        <v>8</v>
      </c>
      <c r="B9" s="3">
        <f>B10+B11+B12</f>
        <v>75483.199999999997</v>
      </c>
      <c r="C9" s="4">
        <f t="shared" si="0"/>
        <v>4.0388535015599046E-2</v>
      </c>
      <c r="D9" s="3">
        <f>SUM(D10:D14)</f>
        <v>451602.69999999995</v>
      </c>
      <c r="E9" s="4">
        <f t="shared" si="1"/>
        <v>0.49379242341506813</v>
      </c>
      <c r="F9" s="3">
        <f>SUM(F10:F14)</f>
        <v>81330.2</v>
      </c>
      <c r="G9" s="4">
        <f t="shared" si="2"/>
        <v>0.45528601833679105</v>
      </c>
      <c r="H9" s="30">
        <f t="shared" si="3"/>
        <v>7.7460944951989461</v>
      </c>
      <c r="I9" s="10">
        <f t="shared" si="4"/>
        <v>18.009236880116084</v>
      </c>
    </row>
    <row r="10" spans="1:11" ht="45" x14ac:dyDescent="0.2">
      <c r="A10" s="71" t="s">
        <v>11</v>
      </c>
      <c r="B10" s="3">
        <v>75201.5</v>
      </c>
      <c r="C10" s="4">
        <f t="shared" si="0"/>
        <v>2.1321468020030047E-2</v>
      </c>
      <c r="D10" s="3">
        <v>347424.3</v>
      </c>
      <c r="E10" s="4">
        <f t="shared" si="1"/>
        <v>0.37988144679002955</v>
      </c>
      <c r="F10" s="3">
        <v>75987.7</v>
      </c>
      <c r="G10" s="4">
        <f t="shared" si="2"/>
        <v>0.42537873232293261</v>
      </c>
      <c r="H10" s="30">
        <f t="shared" si="3"/>
        <v>1.0454578698563211</v>
      </c>
      <c r="I10" s="10">
        <f t="shared" si="4"/>
        <v>21.871728603900188</v>
      </c>
    </row>
    <row r="11" spans="1:11" ht="72.75" customHeight="1" x14ac:dyDescent="0.2">
      <c r="A11" s="71" t="s">
        <v>94</v>
      </c>
      <c r="B11" s="3">
        <v>0</v>
      </c>
      <c r="C11" s="4">
        <f t="shared" si="0"/>
        <v>1.9067066995568999E-2</v>
      </c>
      <c r="D11" s="3">
        <v>0</v>
      </c>
      <c r="E11" s="4">
        <f t="shared" si="1"/>
        <v>0</v>
      </c>
      <c r="F11" s="3">
        <v>0</v>
      </c>
      <c r="G11" s="4">
        <f t="shared" si="2"/>
        <v>0</v>
      </c>
      <c r="H11" s="3" t="s">
        <v>77</v>
      </c>
      <c r="I11" s="10" t="s">
        <v>87</v>
      </c>
    </row>
    <row r="12" spans="1:11" ht="64.5" customHeight="1" x14ac:dyDescent="0.2">
      <c r="A12" s="71" t="s">
        <v>90</v>
      </c>
      <c r="B12" s="3">
        <v>281.7</v>
      </c>
      <c r="C12" s="4">
        <f>B33/$B$118</f>
        <v>1.9450984793794047E-4</v>
      </c>
      <c r="D12" s="3">
        <v>0</v>
      </c>
      <c r="E12" s="4">
        <f t="shared" si="1"/>
        <v>0</v>
      </c>
      <c r="F12" s="3">
        <v>0</v>
      </c>
      <c r="G12" s="4">
        <f t="shared" si="2"/>
        <v>0</v>
      </c>
      <c r="H12" s="3">
        <f t="shared" si="3"/>
        <v>-100</v>
      </c>
      <c r="I12" s="10" t="e">
        <f t="shared" si="4"/>
        <v>#DIV/0!</v>
      </c>
    </row>
    <row r="13" spans="1:11" ht="64.5" customHeight="1" x14ac:dyDescent="0.2">
      <c r="A13" s="71" t="s">
        <v>120</v>
      </c>
      <c r="B13" s="3">
        <v>0</v>
      </c>
      <c r="C13" s="4">
        <f t="shared" ref="C13:C14" si="5">B34/$B$118</f>
        <v>1.9450984793794047E-4</v>
      </c>
      <c r="D13" s="3">
        <v>72974.3</v>
      </c>
      <c r="E13" s="4">
        <f t="shared" si="1"/>
        <v>7.9791720563269913E-2</v>
      </c>
      <c r="F13" s="3">
        <v>0</v>
      </c>
      <c r="G13" s="4">
        <f t="shared" si="2"/>
        <v>0</v>
      </c>
      <c r="H13" s="3" t="e">
        <f t="shared" si="3"/>
        <v>#DIV/0!</v>
      </c>
      <c r="I13" s="10">
        <f t="shared" si="4"/>
        <v>0</v>
      </c>
    </row>
    <row r="14" spans="1:11" ht="64.5" customHeight="1" x14ac:dyDescent="0.2">
      <c r="A14" s="71" t="s">
        <v>121</v>
      </c>
      <c r="B14" s="3">
        <v>0</v>
      </c>
      <c r="C14" s="4">
        <f t="shared" si="5"/>
        <v>0</v>
      </c>
      <c r="D14" s="3">
        <v>31204.1</v>
      </c>
      <c r="E14" s="4">
        <f t="shared" si="1"/>
        <v>3.4119256061768737E-2</v>
      </c>
      <c r="F14" s="3">
        <v>5342.5</v>
      </c>
      <c r="G14" s="4">
        <f t="shared" si="2"/>
        <v>2.9907286013858395E-2</v>
      </c>
      <c r="H14" s="3" t="e">
        <f t="shared" si="3"/>
        <v>#DIV/0!</v>
      </c>
      <c r="I14" s="10">
        <f t="shared" si="4"/>
        <v>17.121147541508968</v>
      </c>
    </row>
    <row r="15" spans="1:11" ht="30" x14ac:dyDescent="0.2">
      <c r="A15" s="70" t="s">
        <v>13</v>
      </c>
      <c r="B15" s="3">
        <f>SUM(B16:B18)</f>
        <v>4521.1000000000004</v>
      </c>
      <c r="C15" s="4">
        <f>B34/$B$118</f>
        <v>1.9450984793794047E-4</v>
      </c>
      <c r="D15" s="3">
        <f>SUM(D16:D18)</f>
        <v>23779.599999999999</v>
      </c>
      <c r="E15" s="4">
        <f t="shared" si="1"/>
        <v>2.6001142844896533E-2</v>
      </c>
      <c r="F15" s="3">
        <f>SUM(F16:F18)</f>
        <v>5257.9</v>
      </c>
      <c r="G15" s="4">
        <f t="shared" si="2"/>
        <v>2.9433695672862154E-2</v>
      </c>
      <c r="H15" s="3">
        <f>F15/B15*100-100</f>
        <v>16.296918891420219</v>
      </c>
      <c r="I15" s="10">
        <f t="shared" si="4"/>
        <v>22.110969065922053</v>
      </c>
    </row>
    <row r="16" spans="1:11" ht="32.25" customHeight="1" x14ac:dyDescent="0.2">
      <c r="A16" s="71" t="s">
        <v>14</v>
      </c>
      <c r="B16" s="3">
        <v>4521.1000000000004</v>
      </c>
      <c r="C16" s="4">
        <f>B35/$B$118</f>
        <v>0</v>
      </c>
      <c r="D16" s="3">
        <v>23779.599999999999</v>
      </c>
      <c r="E16" s="4">
        <f t="shared" si="1"/>
        <v>2.6001142844896533E-2</v>
      </c>
      <c r="F16" s="3">
        <v>5257.9</v>
      </c>
      <c r="G16" s="4">
        <f t="shared" si="2"/>
        <v>2.9433695672862154E-2</v>
      </c>
      <c r="H16" s="3">
        <f t="shared" si="3"/>
        <v>16.296918891420219</v>
      </c>
      <c r="I16" s="10">
        <f t="shared" si="4"/>
        <v>22.110969065922053</v>
      </c>
    </row>
    <row r="17" spans="1:9" ht="37.5" hidden="1" customHeight="1" x14ac:dyDescent="0.2">
      <c r="A17" s="69" t="s">
        <v>15</v>
      </c>
      <c r="B17" s="3">
        <v>0</v>
      </c>
      <c r="C17" s="4">
        <f>B36/$B$118</f>
        <v>0</v>
      </c>
      <c r="D17" s="3">
        <v>0</v>
      </c>
      <c r="E17" s="4">
        <f t="shared" si="1"/>
        <v>0</v>
      </c>
      <c r="F17" s="3">
        <v>0</v>
      </c>
      <c r="G17" s="4">
        <f t="shared" si="2"/>
        <v>0</v>
      </c>
      <c r="H17" s="3" t="e">
        <f t="shared" si="3"/>
        <v>#DIV/0!</v>
      </c>
      <c r="I17" s="10" t="s">
        <v>87</v>
      </c>
    </row>
    <row r="18" spans="1:9" ht="77.25" customHeight="1" x14ac:dyDescent="0.2">
      <c r="A18" s="71" t="s">
        <v>12</v>
      </c>
      <c r="B18" s="3">
        <v>0</v>
      </c>
      <c r="C18" s="4">
        <f t="shared" ref="C18:C30" si="6">B39/$B$118</f>
        <v>0</v>
      </c>
      <c r="D18" s="3">
        <v>0</v>
      </c>
      <c r="E18" s="4">
        <f t="shared" si="1"/>
        <v>0</v>
      </c>
      <c r="F18" s="3">
        <v>0</v>
      </c>
      <c r="G18" s="4">
        <f t="shared" si="2"/>
        <v>0</v>
      </c>
      <c r="H18" s="3" t="s">
        <v>87</v>
      </c>
      <c r="I18" s="10" t="s">
        <v>77</v>
      </c>
    </row>
    <row r="19" spans="1:9" ht="16.5" customHeight="1" x14ac:dyDescent="0.2">
      <c r="A19" s="70" t="s">
        <v>16</v>
      </c>
      <c r="B19" s="3">
        <f>SUM(B20:B21)</f>
        <v>8.1999999999999993</v>
      </c>
      <c r="C19" s="4">
        <f t="shared" si="6"/>
        <v>0</v>
      </c>
      <c r="D19" s="3">
        <f>SUM(D20:D21)</f>
        <v>115</v>
      </c>
      <c r="E19" s="4">
        <f t="shared" si="1"/>
        <v>1.2574355444007053E-4</v>
      </c>
      <c r="F19" s="3">
        <f>SUM(F20:F21)</f>
        <v>6.8</v>
      </c>
      <c r="G19" s="4">
        <f t="shared" si="2"/>
        <v>3.8066363106080879E-5</v>
      </c>
      <c r="H19" s="3">
        <f t="shared" si="3"/>
        <v>-17.073170731707307</v>
      </c>
      <c r="I19" s="10">
        <f t="shared" si="4"/>
        <v>5.9130434782608692</v>
      </c>
    </row>
    <row r="20" spans="1:9" ht="30" customHeight="1" x14ac:dyDescent="0.2">
      <c r="A20" s="71" t="s">
        <v>17</v>
      </c>
      <c r="B20" s="3">
        <v>8.1999999999999993</v>
      </c>
      <c r="C20" s="4">
        <f t="shared" si="6"/>
        <v>1.7371323763873972E-2</v>
      </c>
      <c r="D20" s="3">
        <v>115</v>
      </c>
      <c r="E20" s="4">
        <f t="shared" si="1"/>
        <v>1.2574355444007053E-4</v>
      </c>
      <c r="F20" s="3">
        <v>6.8</v>
      </c>
      <c r="G20" s="4">
        <f t="shared" si="2"/>
        <v>3.8066363106080879E-5</v>
      </c>
      <c r="H20" s="3">
        <f t="shared" si="3"/>
        <v>-17.073170731707307</v>
      </c>
      <c r="I20" s="10">
        <f t="shared" si="4"/>
        <v>5.9130434782608692</v>
      </c>
    </row>
    <row r="21" spans="1:9" ht="45" x14ac:dyDescent="0.2">
      <c r="A21" s="71" t="s">
        <v>18</v>
      </c>
      <c r="B21" s="3">
        <v>0</v>
      </c>
      <c r="C21" s="4">
        <f t="shared" si="6"/>
        <v>1.7371323763873972E-2</v>
      </c>
      <c r="D21" s="3">
        <v>0</v>
      </c>
      <c r="E21" s="4">
        <f t="shared" si="1"/>
        <v>0</v>
      </c>
      <c r="F21" s="3">
        <v>0</v>
      </c>
      <c r="G21" s="4">
        <f t="shared" si="2"/>
        <v>0</v>
      </c>
      <c r="H21" s="3" t="s">
        <v>87</v>
      </c>
      <c r="I21" s="10" t="s">
        <v>87</v>
      </c>
    </row>
    <row r="22" spans="1:9" ht="36" customHeight="1" thickBot="1" x14ac:dyDescent="0.25">
      <c r="A22" s="70" t="s">
        <v>56</v>
      </c>
      <c r="B22" s="3">
        <v>6712.6</v>
      </c>
      <c r="C22" s="4">
        <f t="shared" si="6"/>
        <v>1.0611309376522597E-2</v>
      </c>
      <c r="D22" s="3">
        <v>35345</v>
      </c>
      <c r="E22" s="4">
        <f t="shared" si="1"/>
        <v>3.8647008101602549E-2</v>
      </c>
      <c r="F22" s="3">
        <v>7770.5</v>
      </c>
      <c r="G22" s="4">
        <f t="shared" si="2"/>
        <v>4.3499216840559039E-2</v>
      </c>
      <c r="H22" s="3">
        <f t="shared" si="3"/>
        <v>15.759914191222464</v>
      </c>
      <c r="I22" s="10">
        <f t="shared" si="4"/>
        <v>21.984722025746215</v>
      </c>
    </row>
    <row r="23" spans="1:9" ht="45" customHeight="1" thickBot="1" x14ac:dyDescent="0.25">
      <c r="A23" s="50" t="s">
        <v>19</v>
      </c>
      <c r="B23" s="46">
        <f>SUM(B24+B29+B33+B36+B38)</f>
        <v>16258.8</v>
      </c>
      <c r="C23" s="47">
        <f t="shared" si="6"/>
        <v>6.760014387351374E-3</v>
      </c>
      <c r="D23" s="46">
        <f>SUM(D24+D29+D33+D36+D38)</f>
        <v>105983.8</v>
      </c>
      <c r="E23" s="47">
        <f t="shared" si="1"/>
        <v>0.11588504108752651</v>
      </c>
      <c r="F23" s="46">
        <f>SUM(F24+F29+F33+F36+F38)</f>
        <v>22799.5</v>
      </c>
      <c r="G23" s="47">
        <f t="shared" si="2"/>
        <v>0.12763147729957219</v>
      </c>
      <c r="H23" s="46">
        <f t="shared" si="3"/>
        <v>40.22867616306246</v>
      </c>
      <c r="I23" s="51">
        <f t="shared" si="4"/>
        <v>21.512249985375124</v>
      </c>
    </row>
    <row r="24" spans="1:9" ht="45" x14ac:dyDescent="0.2">
      <c r="A24" s="72" t="s">
        <v>20</v>
      </c>
      <c r="B24" s="30">
        <f>SUM(B25:B27)</f>
        <v>7342.7999999999993</v>
      </c>
      <c r="C24" s="41">
        <f t="shared" si="6"/>
        <v>0</v>
      </c>
      <c r="D24" s="30">
        <f>SUM(D25:D28)</f>
        <v>55347.4</v>
      </c>
      <c r="E24" s="41">
        <f t="shared" si="1"/>
        <v>6.0518076565359652E-2</v>
      </c>
      <c r="F24" s="30">
        <f>SUM(F25:F28)</f>
        <v>10099.799999999999</v>
      </c>
      <c r="G24" s="41">
        <f t="shared" si="2"/>
        <v>5.6538625602764063E-2</v>
      </c>
      <c r="H24" s="30">
        <f t="shared" si="3"/>
        <v>37.546984801438157</v>
      </c>
      <c r="I24" s="42">
        <f t="shared" si="4"/>
        <v>18.248011650050408</v>
      </c>
    </row>
    <row r="25" spans="1:9" ht="30" x14ac:dyDescent="0.2">
      <c r="A25" s="71" t="s">
        <v>21</v>
      </c>
      <c r="B25" s="3">
        <v>1795.4</v>
      </c>
      <c r="C25" s="4">
        <f t="shared" si="6"/>
        <v>0</v>
      </c>
      <c r="D25" s="3">
        <v>8326.7000000000007</v>
      </c>
      <c r="E25" s="4">
        <f t="shared" si="1"/>
        <v>9.1045987370098735E-3</v>
      </c>
      <c r="F25" s="3">
        <v>2493.9</v>
      </c>
      <c r="G25" s="4">
        <f t="shared" si="2"/>
        <v>1.3960838669155163E-2</v>
      </c>
      <c r="H25" s="3">
        <f t="shared" si="3"/>
        <v>38.904979391778994</v>
      </c>
      <c r="I25" s="10">
        <f t="shared" si="4"/>
        <v>29.95064071000516</v>
      </c>
    </row>
    <row r="26" spans="1:9" ht="15" x14ac:dyDescent="0.2">
      <c r="A26" s="71" t="s">
        <v>22</v>
      </c>
      <c r="B26" s="3">
        <v>4641.3999999999996</v>
      </c>
      <c r="C26" s="4">
        <f t="shared" si="6"/>
        <v>0</v>
      </c>
      <c r="D26" s="3">
        <v>23287.9</v>
      </c>
      <c r="E26" s="4">
        <f t="shared" si="1"/>
        <v>2.5463507142999296E-2</v>
      </c>
      <c r="F26" s="3">
        <v>5814.9</v>
      </c>
      <c r="G26" s="4">
        <f t="shared" si="2"/>
        <v>3.2551778650816134E-2</v>
      </c>
      <c r="H26" s="3">
        <f t="shared" si="3"/>
        <v>25.283319688025173</v>
      </c>
      <c r="I26" s="10">
        <f t="shared" si="4"/>
        <v>24.969619416091614</v>
      </c>
    </row>
    <row r="27" spans="1:9" ht="30.75" customHeight="1" x14ac:dyDescent="0.2">
      <c r="A27" s="71" t="s">
        <v>23</v>
      </c>
      <c r="B27" s="3">
        <v>906</v>
      </c>
      <c r="C27" s="4">
        <f t="shared" si="6"/>
        <v>0</v>
      </c>
      <c r="D27" s="3">
        <v>23732.799999999999</v>
      </c>
      <c r="E27" s="4">
        <f t="shared" si="1"/>
        <v>2.5949970685350487E-2</v>
      </c>
      <c r="F27" s="3">
        <v>1791</v>
      </c>
      <c r="G27" s="4">
        <f t="shared" si="2"/>
        <v>1.0026008282792773E-2</v>
      </c>
      <c r="H27" s="3">
        <f t="shared" si="3"/>
        <v>97.682119205298022</v>
      </c>
      <c r="I27" s="10">
        <f t="shared" si="4"/>
        <v>7.5465178992786361</v>
      </c>
    </row>
    <row r="28" spans="1:9" s="25" customFormat="1" ht="44.25" hidden="1" customHeight="1" x14ac:dyDescent="0.2">
      <c r="A28" s="73" t="s">
        <v>78</v>
      </c>
      <c r="B28" s="3">
        <v>0</v>
      </c>
      <c r="C28" s="27">
        <f t="shared" si="6"/>
        <v>0</v>
      </c>
      <c r="D28" s="3">
        <v>0</v>
      </c>
      <c r="E28" s="27">
        <f t="shared" si="1"/>
        <v>0</v>
      </c>
      <c r="F28" s="3">
        <v>0</v>
      </c>
      <c r="G28" s="27">
        <f t="shared" si="2"/>
        <v>0</v>
      </c>
      <c r="H28" s="26" t="s">
        <v>87</v>
      </c>
      <c r="I28" s="28" t="s">
        <v>77</v>
      </c>
    </row>
    <row r="29" spans="1:9" ht="45" x14ac:dyDescent="0.2">
      <c r="A29" s="70" t="s">
        <v>24</v>
      </c>
      <c r="B29" s="3">
        <f>SUM(B30:B32)</f>
        <v>6333.1</v>
      </c>
      <c r="C29" s="4">
        <f t="shared" si="6"/>
        <v>0</v>
      </c>
      <c r="D29" s="3">
        <f>SUM(D30:D32)</f>
        <v>21170</v>
      </c>
      <c r="E29" s="4">
        <f t="shared" si="1"/>
        <v>2.3147748239098202E-2</v>
      </c>
      <c r="F29" s="3">
        <f>SUM(F30:F32)</f>
        <v>5522.5</v>
      </c>
      <c r="G29" s="4">
        <f t="shared" si="2"/>
        <v>3.0914925037254654E-2</v>
      </c>
      <c r="H29" s="3">
        <f t="shared" si="3"/>
        <v>-12.799418925960438</v>
      </c>
      <c r="I29" s="10">
        <f t="shared" si="4"/>
        <v>26.086443079829948</v>
      </c>
    </row>
    <row r="30" spans="1:9" ht="83.25" customHeight="1" x14ac:dyDescent="0.2">
      <c r="A30" s="71" t="s">
        <v>25</v>
      </c>
      <c r="B30" s="3">
        <v>3343.3</v>
      </c>
      <c r="C30" s="4">
        <f t="shared" si="6"/>
        <v>0</v>
      </c>
      <c r="D30" s="3">
        <v>21170</v>
      </c>
      <c r="E30" s="4">
        <f t="shared" si="1"/>
        <v>2.3147748239098202E-2</v>
      </c>
      <c r="F30" s="3">
        <v>5522.5</v>
      </c>
      <c r="G30" s="4">
        <f t="shared" si="2"/>
        <v>3.0914925037254654E-2</v>
      </c>
      <c r="H30" s="3">
        <f t="shared" si="3"/>
        <v>65.181108485627959</v>
      </c>
      <c r="I30" s="10">
        <f t="shared" si="4"/>
        <v>26.086443079829948</v>
      </c>
    </row>
    <row r="31" spans="1:9" ht="35.25" customHeight="1" x14ac:dyDescent="0.2">
      <c r="A31" s="71" t="s">
        <v>95</v>
      </c>
      <c r="B31" s="3">
        <v>2989.8</v>
      </c>
      <c r="C31" s="4">
        <f>B57/$B$118</f>
        <v>4.8206555428291541E-3</v>
      </c>
      <c r="D31" s="3">
        <v>0</v>
      </c>
      <c r="E31" s="4">
        <f t="shared" si="1"/>
        <v>0</v>
      </c>
      <c r="F31" s="3">
        <v>0</v>
      </c>
      <c r="G31" s="4">
        <f t="shared" si="2"/>
        <v>0</v>
      </c>
      <c r="H31" s="3" t="s">
        <v>77</v>
      </c>
      <c r="I31" s="10" t="e">
        <f t="shared" si="4"/>
        <v>#DIV/0!</v>
      </c>
    </row>
    <row r="32" spans="1:9" ht="48" customHeight="1" x14ac:dyDescent="0.2">
      <c r="A32" s="71" t="s">
        <v>91</v>
      </c>
      <c r="B32" s="3">
        <v>0</v>
      </c>
      <c r="C32" s="4">
        <f>B58/$B$118</f>
        <v>0</v>
      </c>
      <c r="D32" s="3">
        <v>0</v>
      </c>
      <c r="E32" s="4">
        <f t="shared" si="1"/>
        <v>0</v>
      </c>
      <c r="F32" s="3">
        <v>0</v>
      </c>
      <c r="G32" s="4">
        <f t="shared" si="2"/>
        <v>0</v>
      </c>
      <c r="H32" s="3" t="s">
        <v>77</v>
      </c>
      <c r="I32" s="10" t="e">
        <f t="shared" si="4"/>
        <v>#DIV/0!</v>
      </c>
    </row>
    <row r="33" spans="1:9" ht="33.75" customHeight="1" x14ac:dyDescent="0.2">
      <c r="A33" s="70" t="s">
        <v>26</v>
      </c>
      <c r="B33" s="3">
        <f>SUM(B34:B35)</f>
        <v>30.5</v>
      </c>
      <c r="C33" s="4">
        <f t="shared" ref="C33:C38" si="7">B58/$B$118</f>
        <v>0</v>
      </c>
      <c r="D33" s="3">
        <f>SUM(D34:D35)</f>
        <v>17507.8</v>
      </c>
      <c r="E33" s="4">
        <f t="shared" si="1"/>
        <v>1.9143417412398844E-2</v>
      </c>
      <c r="F33" s="3">
        <f>SUM(F34:F35)</f>
        <v>4458.8</v>
      </c>
      <c r="G33" s="4">
        <f t="shared" si="2"/>
        <v>2.4960338208440212E-2</v>
      </c>
      <c r="H33" s="3">
        <f t="shared" si="3"/>
        <v>14519.016393442624</v>
      </c>
      <c r="I33" s="10">
        <f t="shared" si="4"/>
        <v>25.467505911650811</v>
      </c>
    </row>
    <row r="34" spans="1:9" ht="33" customHeight="1" x14ac:dyDescent="0.2">
      <c r="A34" s="71" t="s">
        <v>27</v>
      </c>
      <c r="B34" s="3">
        <v>30.5</v>
      </c>
      <c r="C34" s="4">
        <f t="shared" si="7"/>
        <v>0</v>
      </c>
      <c r="D34" s="3">
        <v>17507.8</v>
      </c>
      <c r="E34" s="4">
        <f t="shared" si="1"/>
        <v>1.9143417412398844E-2</v>
      </c>
      <c r="F34" s="3">
        <v>4458.8</v>
      </c>
      <c r="G34" s="4">
        <f t="shared" si="2"/>
        <v>2.4960338208440212E-2</v>
      </c>
      <c r="H34" s="3">
        <f t="shared" si="3"/>
        <v>14519.016393442624</v>
      </c>
      <c r="I34" s="10">
        <f t="shared" si="4"/>
        <v>25.467505911650811</v>
      </c>
    </row>
    <row r="35" spans="1:9" ht="48.75" customHeight="1" x14ac:dyDescent="0.2">
      <c r="A35" s="71" t="s">
        <v>57</v>
      </c>
      <c r="B35" s="3">
        <v>0</v>
      </c>
      <c r="C35" s="4">
        <f t="shared" si="7"/>
        <v>3.1644520179280678E-3</v>
      </c>
      <c r="D35" s="3">
        <v>0</v>
      </c>
      <c r="E35" s="4">
        <f t="shared" si="1"/>
        <v>0</v>
      </c>
      <c r="F35" s="3">
        <v>0</v>
      </c>
      <c r="G35" s="4">
        <f t="shared" si="2"/>
        <v>0</v>
      </c>
      <c r="H35" s="3" t="s">
        <v>87</v>
      </c>
      <c r="I35" s="10" t="e">
        <f t="shared" si="4"/>
        <v>#DIV/0!</v>
      </c>
    </row>
    <row r="36" spans="1:9" ht="57.75" customHeight="1" x14ac:dyDescent="0.2">
      <c r="A36" s="70" t="s">
        <v>96</v>
      </c>
      <c r="B36" s="3">
        <v>0</v>
      </c>
      <c r="C36" s="4">
        <f t="shared" si="7"/>
        <v>3.1644520179280678E-3</v>
      </c>
      <c r="D36" s="3">
        <f>D37</f>
        <v>0</v>
      </c>
      <c r="E36" s="4">
        <f t="shared" si="1"/>
        <v>0</v>
      </c>
      <c r="F36" s="3">
        <f>F37</f>
        <v>0</v>
      </c>
      <c r="G36" s="4">
        <f t="shared" si="2"/>
        <v>0</v>
      </c>
      <c r="H36" s="3" t="e">
        <f t="shared" si="3"/>
        <v>#DIV/0!</v>
      </c>
      <c r="I36" s="10" t="e">
        <f t="shared" si="4"/>
        <v>#DIV/0!</v>
      </c>
    </row>
    <row r="37" spans="1:9" ht="33" customHeight="1" x14ac:dyDescent="0.2">
      <c r="A37" s="71" t="s">
        <v>97</v>
      </c>
      <c r="B37" s="3">
        <v>0</v>
      </c>
      <c r="C37" s="4">
        <f t="shared" si="7"/>
        <v>1.6562035249010865E-3</v>
      </c>
      <c r="D37" s="3">
        <v>0</v>
      </c>
      <c r="E37" s="4">
        <f t="shared" ref="E37:E64" si="8">D37/$D$118</f>
        <v>0</v>
      </c>
      <c r="F37" s="3">
        <v>0</v>
      </c>
      <c r="G37" s="4">
        <f t="shared" ref="G37:G64" si="9">F37/$F$118</f>
        <v>0</v>
      </c>
      <c r="H37" s="3" t="e">
        <f t="shared" si="3"/>
        <v>#DIV/0!</v>
      </c>
      <c r="I37" s="10" t="e">
        <f t="shared" si="4"/>
        <v>#DIV/0!</v>
      </c>
    </row>
    <row r="38" spans="1:9" ht="33" customHeight="1" thickBot="1" x14ac:dyDescent="0.25">
      <c r="A38" s="74" t="s">
        <v>98</v>
      </c>
      <c r="B38" s="35">
        <v>2552.4</v>
      </c>
      <c r="C38" s="4">
        <f t="shared" si="7"/>
        <v>1.6562035249010865E-3</v>
      </c>
      <c r="D38" s="35">
        <v>11958.6</v>
      </c>
      <c r="E38" s="4">
        <f t="shared" si="8"/>
        <v>1.3075798870669805E-2</v>
      </c>
      <c r="F38" s="35">
        <v>2718.4</v>
      </c>
      <c r="G38" s="44">
        <f t="shared" si="9"/>
        <v>1.5217588451113274E-2</v>
      </c>
      <c r="H38" s="3">
        <f t="shared" si="3"/>
        <v>6.5036828083372455</v>
      </c>
      <c r="I38" s="10">
        <f t="shared" si="4"/>
        <v>22.731757898081714</v>
      </c>
    </row>
    <row r="39" spans="1:9" ht="43.5" thickBot="1" x14ac:dyDescent="0.25">
      <c r="A39" s="50" t="s">
        <v>55</v>
      </c>
      <c r="B39" s="46">
        <f>B40</f>
        <v>0</v>
      </c>
      <c r="C39" s="47">
        <f>B62/$B$118</f>
        <v>1.6562035249010865E-3</v>
      </c>
      <c r="D39" s="46">
        <f>D40</f>
        <v>100</v>
      </c>
      <c r="E39" s="47">
        <f t="shared" si="8"/>
        <v>1.0934222125223525E-4</v>
      </c>
      <c r="F39" s="46">
        <f>F40</f>
        <v>30</v>
      </c>
      <c r="G39" s="47">
        <f t="shared" si="9"/>
        <v>1.6793983723270976E-4</v>
      </c>
      <c r="H39" s="46" t="s">
        <v>87</v>
      </c>
      <c r="I39" s="51">
        <f t="shared" si="4"/>
        <v>30</v>
      </c>
    </row>
    <row r="40" spans="1:9" ht="45.75" customHeight="1" thickBot="1" x14ac:dyDescent="0.25">
      <c r="A40" s="75" t="s">
        <v>29</v>
      </c>
      <c r="B40" s="33">
        <v>0</v>
      </c>
      <c r="C40" s="34">
        <f>B63/$B$118</f>
        <v>1.6562035249010865E-3</v>
      </c>
      <c r="D40" s="33">
        <v>100</v>
      </c>
      <c r="E40" s="34">
        <f t="shared" si="8"/>
        <v>1.0934222125223525E-4</v>
      </c>
      <c r="F40" s="33">
        <v>30</v>
      </c>
      <c r="G40" s="34">
        <f t="shared" si="9"/>
        <v>1.6793983723270976E-4</v>
      </c>
      <c r="H40" s="33" t="s">
        <v>87</v>
      </c>
      <c r="I40" s="45">
        <f t="shared" si="4"/>
        <v>30</v>
      </c>
    </row>
    <row r="41" spans="1:9" ht="42" customHeight="1" thickBot="1" x14ac:dyDescent="0.25">
      <c r="A41" s="50" t="s">
        <v>30</v>
      </c>
      <c r="B41" s="46">
        <f>SUM(B42+B46+B50+B52+B55)</f>
        <v>2723.9</v>
      </c>
      <c r="C41" s="47">
        <f>B64/$B$118</f>
        <v>8.4640482027290038E-3</v>
      </c>
      <c r="D41" s="46">
        <f>SUM(D42+D46+D50+D52+D55)</f>
        <v>21471.600000000002</v>
      </c>
      <c r="E41" s="47">
        <f t="shared" si="8"/>
        <v>2.3477524378394947E-2</v>
      </c>
      <c r="F41" s="46">
        <f>SUM(F42+F46+F52)</f>
        <v>2851</v>
      </c>
      <c r="G41" s="47">
        <f t="shared" si="9"/>
        <v>1.5959882531681849E-2</v>
      </c>
      <c r="H41" s="46">
        <f t="shared" si="3"/>
        <v>4.6661037483020493</v>
      </c>
      <c r="I41" s="51">
        <f t="shared" si="4"/>
        <v>13.278004433763668</v>
      </c>
    </row>
    <row r="42" spans="1:9" ht="30" x14ac:dyDescent="0.2">
      <c r="A42" s="72" t="s">
        <v>31</v>
      </c>
      <c r="B42" s="30">
        <f>SUM(B43:B45)</f>
        <v>2723.9</v>
      </c>
      <c r="C42" s="41">
        <f t="shared" ref="C42:C48" si="10">B66/$B$118</f>
        <v>8.4640482027290038E-3</v>
      </c>
      <c r="D42" s="30">
        <f>SUM(D43:D45)</f>
        <v>17824.800000000003</v>
      </c>
      <c r="E42" s="41">
        <f t="shared" si="8"/>
        <v>1.9490032253768431E-2</v>
      </c>
      <c r="F42" s="30">
        <f>SUM(F43:F45)</f>
        <v>2851</v>
      </c>
      <c r="G42" s="41">
        <f t="shared" si="9"/>
        <v>1.5959882531681849E-2</v>
      </c>
      <c r="H42" s="30">
        <f t="shared" si="3"/>
        <v>4.6661037483020493</v>
      </c>
      <c r="I42" s="42">
        <f t="shared" si="4"/>
        <v>15.994569364032133</v>
      </c>
    </row>
    <row r="43" spans="1:9" ht="36" customHeight="1" x14ac:dyDescent="0.2">
      <c r="A43" s="71" t="s">
        <v>32</v>
      </c>
      <c r="B43" s="3">
        <v>1663.9</v>
      </c>
      <c r="C43" s="4">
        <f t="shared" si="10"/>
        <v>0</v>
      </c>
      <c r="D43" s="3">
        <v>10849.6</v>
      </c>
      <c r="E43" s="4">
        <f t="shared" si="8"/>
        <v>1.1863193636982516E-2</v>
      </c>
      <c r="F43" s="3">
        <v>1640.5</v>
      </c>
      <c r="G43" s="4">
        <f t="shared" si="9"/>
        <v>9.1835100993420127E-3</v>
      </c>
      <c r="H43" s="3">
        <f t="shared" si="3"/>
        <v>-1.4063345152953985</v>
      </c>
      <c r="I43" s="10">
        <f t="shared" si="4"/>
        <v>15.12037310131249</v>
      </c>
    </row>
    <row r="44" spans="1:9" ht="30.75" customHeight="1" x14ac:dyDescent="0.2">
      <c r="A44" s="71" t="s">
        <v>33</v>
      </c>
      <c r="B44" s="3">
        <v>1060</v>
      </c>
      <c r="C44" s="4">
        <f t="shared" si="10"/>
        <v>0</v>
      </c>
      <c r="D44" s="3">
        <v>5066.3</v>
      </c>
      <c r="E44" s="4">
        <f t="shared" si="8"/>
        <v>5.5396049553019947E-3</v>
      </c>
      <c r="F44" s="3">
        <v>1210.5</v>
      </c>
      <c r="G44" s="4">
        <f t="shared" si="9"/>
        <v>6.7763724323398385E-3</v>
      </c>
      <c r="H44" s="3">
        <f t="shared" si="3"/>
        <v>14.198113207547181</v>
      </c>
      <c r="I44" s="10">
        <f t="shared" si="4"/>
        <v>23.893176479876832</v>
      </c>
    </row>
    <row r="45" spans="1:9" ht="33" customHeight="1" x14ac:dyDescent="0.2">
      <c r="A45" s="71" t="s">
        <v>34</v>
      </c>
      <c r="B45" s="3">
        <v>0</v>
      </c>
      <c r="C45" s="4">
        <f t="shared" si="10"/>
        <v>7.0151092698929358E-6</v>
      </c>
      <c r="D45" s="3">
        <v>1908.9</v>
      </c>
      <c r="E45" s="4">
        <f t="shared" si="8"/>
        <v>2.0872336614839188E-3</v>
      </c>
      <c r="F45" s="3">
        <v>0</v>
      </c>
      <c r="G45" s="4">
        <f t="shared" si="9"/>
        <v>0</v>
      </c>
      <c r="H45" s="3" t="s">
        <v>87</v>
      </c>
      <c r="I45" s="10">
        <f t="shared" si="4"/>
        <v>0</v>
      </c>
    </row>
    <row r="46" spans="1:9" ht="60" x14ac:dyDescent="0.2">
      <c r="A46" s="70" t="s">
        <v>99</v>
      </c>
      <c r="B46" s="3">
        <f>SUM(B47:B48)</f>
        <v>0</v>
      </c>
      <c r="C46" s="4">
        <f t="shared" si="10"/>
        <v>7.0151092698929358E-6</v>
      </c>
      <c r="D46" s="3">
        <f>SUM(D47:D49)</f>
        <v>5</v>
      </c>
      <c r="E46" s="4">
        <f t="shared" si="8"/>
        <v>5.4671110626117622E-6</v>
      </c>
      <c r="F46" s="3">
        <f>SUM(F47:F49)</f>
        <v>0</v>
      </c>
      <c r="G46" s="4">
        <f t="shared" si="9"/>
        <v>0</v>
      </c>
      <c r="H46" s="3" t="s">
        <v>87</v>
      </c>
      <c r="I46" s="10">
        <f t="shared" si="4"/>
        <v>0</v>
      </c>
    </row>
    <row r="47" spans="1:9" ht="43.5" customHeight="1" x14ac:dyDescent="0.2">
      <c r="A47" s="71" t="s">
        <v>100</v>
      </c>
      <c r="B47" s="3">
        <v>0</v>
      </c>
      <c r="C47" s="4">
        <f t="shared" si="10"/>
        <v>0</v>
      </c>
      <c r="D47" s="3">
        <v>5</v>
      </c>
      <c r="E47" s="4">
        <f t="shared" si="8"/>
        <v>5.4671110626117622E-6</v>
      </c>
      <c r="F47" s="3">
        <v>0</v>
      </c>
      <c r="G47" s="4">
        <f t="shared" si="9"/>
        <v>0</v>
      </c>
      <c r="H47" s="3" t="s">
        <v>87</v>
      </c>
      <c r="I47" s="10">
        <f t="shared" si="4"/>
        <v>0</v>
      </c>
    </row>
    <row r="48" spans="1:9" ht="30" hidden="1" x14ac:dyDescent="0.2">
      <c r="A48" s="79" t="s">
        <v>35</v>
      </c>
      <c r="B48" s="3">
        <v>0</v>
      </c>
      <c r="C48" s="4">
        <f t="shared" si="10"/>
        <v>7.0151092698929358E-6</v>
      </c>
      <c r="D48" s="3">
        <v>0</v>
      </c>
      <c r="E48" s="4">
        <f t="shared" si="8"/>
        <v>0</v>
      </c>
      <c r="F48" s="3">
        <v>0</v>
      </c>
      <c r="G48" s="4">
        <f t="shared" si="9"/>
        <v>0</v>
      </c>
      <c r="H48" s="3" t="s">
        <v>87</v>
      </c>
      <c r="I48" s="10" t="s">
        <v>77</v>
      </c>
    </row>
    <row r="49" spans="1:9" ht="30" hidden="1" x14ac:dyDescent="0.2">
      <c r="A49" s="79" t="s">
        <v>79</v>
      </c>
      <c r="B49" s="3">
        <v>0</v>
      </c>
      <c r="C49" s="4">
        <f t="shared" ref="C49:C56" si="11">B74/$B$118</f>
        <v>4.7777358288415367E-2</v>
      </c>
      <c r="D49" s="3">
        <v>0</v>
      </c>
      <c r="E49" s="4">
        <f t="shared" si="8"/>
        <v>0</v>
      </c>
      <c r="F49" s="3">
        <v>0</v>
      </c>
      <c r="G49" s="4">
        <f t="shared" si="9"/>
        <v>0</v>
      </c>
      <c r="H49" s="3" t="s">
        <v>87</v>
      </c>
      <c r="I49" s="10" t="s">
        <v>77</v>
      </c>
    </row>
    <row r="50" spans="1:9" ht="30" x14ac:dyDescent="0.2">
      <c r="A50" s="70" t="s">
        <v>101</v>
      </c>
      <c r="B50" s="3">
        <f>SUM(B51)</f>
        <v>0</v>
      </c>
      <c r="C50" s="4">
        <f t="shared" si="11"/>
        <v>4.4268528179056195E-2</v>
      </c>
      <c r="D50" s="3">
        <f>SUM(D51)</f>
        <v>3</v>
      </c>
      <c r="E50" s="4">
        <f t="shared" si="8"/>
        <v>3.2802666375670574E-6</v>
      </c>
      <c r="F50" s="3">
        <f>SUM(F51)</f>
        <v>0</v>
      </c>
      <c r="G50" s="4">
        <f t="shared" si="9"/>
        <v>0</v>
      </c>
      <c r="H50" s="3" t="s">
        <v>87</v>
      </c>
      <c r="I50" s="10" t="s">
        <v>77</v>
      </c>
    </row>
    <row r="51" spans="1:9" ht="60" customHeight="1" x14ac:dyDescent="0.2">
      <c r="A51" s="71" t="s">
        <v>102</v>
      </c>
      <c r="B51" s="3">
        <v>0</v>
      </c>
      <c r="C51" s="4">
        <f t="shared" si="11"/>
        <v>3.3965245873202529E-2</v>
      </c>
      <c r="D51" s="3">
        <v>3</v>
      </c>
      <c r="E51" s="4">
        <f t="shared" si="8"/>
        <v>3.2802666375670574E-6</v>
      </c>
      <c r="F51" s="3">
        <v>0</v>
      </c>
      <c r="G51" s="4">
        <f t="shared" si="9"/>
        <v>0</v>
      </c>
      <c r="H51" s="3" t="s">
        <v>87</v>
      </c>
      <c r="I51" s="10" t="s">
        <v>77</v>
      </c>
    </row>
    <row r="52" spans="1:9" ht="18" customHeight="1" x14ac:dyDescent="0.2">
      <c r="A52" s="77" t="s">
        <v>103</v>
      </c>
      <c r="B52" s="3">
        <f>B53+B54</f>
        <v>0</v>
      </c>
      <c r="C52" s="4">
        <f t="shared" si="11"/>
        <v>1.0303282305853661E-2</v>
      </c>
      <c r="D52" s="3">
        <f>D53+D54</f>
        <v>3636.8</v>
      </c>
      <c r="E52" s="4">
        <f t="shared" si="8"/>
        <v>3.9765579025012919E-3</v>
      </c>
      <c r="F52" s="3">
        <f>F53+F54</f>
        <v>0</v>
      </c>
      <c r="G52" s="4">
        <f t="shared" si="9"/>
        <v>0</v>
      </c>
      <c r="H52" s="3" t="s">
        <v>87</v>
      </c>
      <c r="I52" s="10" t="s">
        <v>77</v>
      </c>
    </row>
    <row r="53" spans="1:9" ht="44.25" customHeight="1" x14ac:dyDescent="0.2">
      <c r="A53" s="71" t="s">
        <v>18</v>
      </c>
      <c r="B53" s="3">
        <v>0</v>
      </c>
      <c r="C53" s="4">
        <f t="shared" si="11"/>
        <v>3.5088301093591759E-3</v>
      </c>
      <c r="D53" s="3">
        <v>3634.8</v>
      </c>
      <c r="E53" s="4">
        <f t="shared" si="8"/>
        <v>3.9743710580762469E-3</v>
      </c>
      <c r="F53" s="3">
        <v>0</v>
      </c>
      <c r="G53" s="4">
        <f t="shared" si="9"/>
        <v>0</v>
      </c>
      <c r="H53" s="3" t="s">
        <v>87</v>
      </c>
      <c r="I53" s="10" t="s">
        <v>77</v>
      </c>
    </row>
    <row r="54" spans="1:9" ht="36.75" customHeight="1" x14ac:dyDescent="0.2">
      <c r="A54" s="71" t="s">
        <v>104</v>
      </c>
      <c r="B54" s="3">
        <v>0</v>
      </c>
      <c r="C54" s="4">
        <f t="shared" si="11"/>
        <v>0</v>
      </c>
      <c r="D54" s="3">
        <v>2</v>
      </c>
      <c r="E54" s="4">
        <f t="shared" si="8"/>
        <v>2.1868444250447052E-6</v>
      </c>
      <c r="F54" s="3">
        <v>0</v>
      </c>
      <c r="G54" s="4">
        <f t="shared" si="9"/>
        <v>0</v>
      </c>
      <c r="H54" s="3" t="s">
        <v>87</v>
      </c>
      <c r="I54" s="10" t="s">
        <v>77</v>
      </c>
    </row>
    <row r="55" spans="1:9" ht="36.75" customHeight="1" x14ac:dyDescent="0.2">
      <c r="A55" s="77" t="s">
        <v>105</v>
      </c>
      <c r="B55" s="3">
        <f>B56</f>
        <v>0</v>
      </c>
      <c r="C55" s="4">
        <f t="shared" si="11"/>
        <v>3.5088301093591759E-3</v>
      </c>
      <c r="D55" s="3">
        <f>D56</f>
        <v>2</v>
      </c>
      <c r="E55" s="4">
        <f t="shared" si="8"/>
        <v>2.1868444250447052E-6</v>
      </c>
      <c r="F55" s="3">
        <f>F56</f>
        <v>0</v>
      </c>
      <c r="G55" s="4">
        <f t="shared" si="9"/>
        <v>0</v>
      </c>
      <c r="H55" s="3" t="s">
        <v>87</v>
      </c>
      <c r="I55" s="10" t="s">
        <v>77</v>
      </c>
    </row>
    <row r="56" spans="1:9" ht="31.5" customHeight="1" thickBot="1" x14ac:dyDescent="0.25">
      <c r="A56" s="78" t="s">
        <v>36</v>
      </c>
      <c r="B56" s="35">
        <v>0</v>
      </c>
      <c r="C56" s="4">
        <f t="shared" si="11"/>
        <v>7.3439903472096432E-2</v>
      </c>
      <c r="D56" s="35">
        <v>2</v>
      </c>
      <c r="E56" s="4">
        <f t="shared" si="8"/>
        <v>2.1868444250447052E-6</v>
      </c>
      <c r="F56" s="35">
        <v>0</v>
      </c>
      <c r="G56" s="4">
        <f t="shared" si="9"/>
        <v>0</v>
      </c>
      <c r="H56" s="3" t="s">
        <v>87</v>
      </c>
      <c r="I56" s="10" t="s">
        <v>77</v>
      </c>
    </row>
    <row r="57" spans="1:9" s="29" customFormat="1" ht="45.75" customHeight="1" thickBot="1" x14ac:dyDescent="0.25">
      <c r="A57" s="52" t="s">
        <v>37</v>
      </c>
      <c r="B57" s="53">
        <f>SUM(B58+B60+B62)</f>
        <v>755.9</v>
      </c>
      <c r="C57" s="54">
        <f t="shared" ref="C57:C62" si="12">B77/$B$118</f>
        <v>1.0303282305853661E-2</v>
      </c>
      <c r="D57" s="53">
        <f>SUM(D58+D60+D62)</f>
        <v>6720.1</v>
      </c>
      <c r="E57" s="54">
        <f t="shared" si="8"/>
        <v>7.3479066103714612E-3</v>
      </c>
      <c r="F57" s="53">
        <f>SUM(F58+F60+F62)</f>
        <v>1097.0999999999999</v>
      </c>
      <c r="G57" s="54">
        <f t="shared" si="9"/>
        <v>6.1415598476001953E-3</v>
      </c>
      <c r="H57" s="53">
        <f t="shared" si="3"/>
        <v>45.138245799708955</v>
      </c>
      <c r="I57" s="55">
        <f t="shared" si="4"/>
        <v>16.325649915923869</v>
      </c>
    </row>
    <row r="58" spans="1:9" s="18" customFormat="1" ht="45" hidden="1" x14ac:dyDescent="0.2">
      <c r="A58" s="19" t="s">
        <v>38</v>
      </c>
      <c r="B58" s="30">
        <f>SUM(B59)</f>
        <v>0</v>
      </c>
      <c r="C58" s="20">
        <f t="shared" si="12"/>
        <v>3.5088301093591759E-3</v>
      </c>
      <c r="D58" s="30">
        <f>SUM(D59)</f>
        <v>0</v>
      </c>
      <c r="E58" s="20">
        <f t="shared" si="8"/>
        <v>0</v>
      </c>
      <c r="F58" s="30">
        <f>SUM(F59)</f>
        <v>0</v>
      </c>
      <c r="G58" s="20">
        <f t="shared" si="9"/>
        <v>0</v>
      </c>
      <c r="H58" s="16" t="s">
        <v>87</v>
      </c>
      <c r="I58" s="21" t="s">
        <v>77</v>
      </c>
    </row>
    <row r="59" spans="1:9" s="18" customFormat="1" ht="33.75" hidden="1" customHeight="1" x14ac:dyDescent="0.2">
      <c r="A59" s="24" t="s">
        <v>39</v>
      </c>
      <c r="B59" s="3">
        <v>0</v>
      </c>
      <c r="C59" s="22">
        <f t="shared" si="12"/>
        <v>0</v>
      </c>
      <c r="D59" s="3">
        <v>0</v>
      </c>
      <c r="E59" s="22">
        <f t="shared" si="8"/>
        <v>0</v>
      </c>
      <c r="F59" s="3">
        <v>0</v>
      </c>
      <c r="G59" s="22">
        <f t="shared" si="9"/>
        <v>0</v>
      </c>
      <c r="H59" s="17" t="s">
        <v>87</v>
      </c>
      <c r="I59" s="23" t="s">
        <v>77</v>
      </c>
    </row>
    <row r="60" spans="1:9" ht="45" x14ac:dyDescent="0.2">
      <c r="A60" s="70" t="s">
        <v>40</v>
      </c>
      <c r="B60" s="3">
        <f>SUM(B61)</f>
        <v>496.2</v>
      </c>
      <c r="C60" s="4">
        <f t="shared" si="12"/>
        <v>3.5088301093591759E-3</v>
      </c>
      <c r="D60" s="3">
        <f>SUM(D61)</f>
        <v>5400</v>
      </c>
      <c r="E60" s="4">
        <f t="shared" si="8"/>
        <v>5.9044799476207039E-3</v>
      </c>
      <c r="F60" s="3">
        <f>SUM(F61)</f>
        <v>821.2</v>
      </c>
      <c r="G60" s="4">
        <f t="shared" si="9"/>
        <v>4.5970731445167086E-3</v>
      </c>
      <c r="H60" s="3">
        <f t="shared" si="3"/>
        <v>65.497783151954877</v>
      </c>
      <c r="I60" s="10">
        <f t="shared" si="4"/>
        <v>15.207407407407409</v>
      </c>
    </row>
    <row r="61" spans="1:9" ht="79.5" customHeight="1" x14ac:dyDescent="0.2">
      <c r="A61" s="71" t="s">
        <v>41</v>
      </c>
      <c r="B61" s="3">
        <v>496.2</v>
      </c>
      <c r="C61" s="4">
        <f t="shared" si="12"/>
        <v>7.3439903472096432E-2</v>
      </c>
      <c r="D61" s="3">
        <v>5400</v>
      </c>
      <c r="E61" s="4">
        <f t="shared" si="8"/>
        <v>5.9044799476207039E-3</v>
      </c>
      <c r="F61" s="3">
        <v>821.2</v>
      </c>
      <c r="G61" s="4">
        <f t="shared" si="9"/>
        <v>4.5970731445167086E-3</v>
      </c>
      <c r="H61" s="3">
        <f t="shared" si="3"/>
        <v>65.497783151954877</v>
      </c>
      <c r="I61" s="10">
        <f t="shared" si="4"/>
        <v>15.207407407407409</v>
      </c>
    </row>
    <row r="62" spans="1:9" ht="30" x14ac:dyDescent="0.2">
      <c r="A62" s="70" t="s">
        <v>42</v>
      </c>
      <c r="B62" s="3">
        <f>SUM(B63)</f>
        <v>259.7</v>
      </c>
      <c r="C62" s="4">
        <f t="shared" si="12"/>
        <v>5.3487019496901867E-3</v>
      </c>
      <c r="D62" s="3">
        <f>SUM(D63)</f>
        <v>1320.1</v>
      </c>
      <c r="E62" s="4">
        <f t="shared" si="8"/>
        <v>1.4434266627507575E-3</v>
      </c>
      <c r="F62" s="3">
        <f>SUM(F63)</f>
        <v>275.89999999999998</v>
      </c>
      <c r="G62" s="4">
        <f t="shared" si="9"/>
        <v>1.5444867030834873E-3</v>
      </c>
      <c r="H62" s="3">
        <f t="shared" si="3"/>
        <v>6.2379668848671486</v>
      </c>
      <c r="I62" s="10">
        <f t="shared" si="4"/>
        <v>20.899931823346716</v>
      </c>
    </row>
    <row r="63" spans="1:9" ht="32.25" customHeight="1" thickBot="1" x14ac:dyDescent="0.25">
      <c r="A63" s="78" t="s">
        <v>43</v>
      </c>
      <c r="B63" s="35">
        <v>259.7</v>
      </c>
      <c r="C63" s="44">
        <f>B84/$B$118</f>
        <v>9.9550777911844301E-4</v>
      </c>
      <c r="D63" s="35">
        <v>1320.1</v>
      </c>
      <c r="E63" s="44">
        <f t="shared" si="8"/>
        <v>1.4434266627507575E-3</v>
      </c>
      <c r="F63" s="35">
        <v>275.89999999999998</v>
      </c>
      <c r="G63" s="44">
        <f t="shared" si="9"/>
        <v>1.5444867030834873E-3</v>
      </c>
      <c r="H63" s="35">
        <f t="shared" si="3"/>
        <v>6.2379668848671486</v>
      </c>
      <c r="I63" s="32">
        <f t="shared" si="4"/>
        <v>20.899931823346716</v>
      </c>
    </row>
    <row r="64" spans="1:9" ht="42.75" x14ac:dyDescent="0.2">
      <c r="A64" s="59" t="s">
        <v>44</v>
      </c>
      <c r="B64" s="60">
        <f>B66</f>
        <v>1327.2</v>
      </c>
      <c r="C64" s="61">
        <f>B85/$B$118</f>
        <v>0</v>
      </c>
      <c r="D64" s="60">
        <f>SUM(D65:D66)</f>
        <v>7980.5</v>
      </c>
      <c r="E64" s="61">
        <f t="shared" si="8"/>
        <v>8.7260559670346346E-3</v>
      </c>
      <c r="F64" s="60">
        <f>SUM(F65:F66)</f>
        <v>1580</v>
      </c>
      <c r="G64" s="61">
        <f t="shared" si="9"/>
        <v>8.8448314275893815E-3</v>
      </c>
      <c r="H64" s="60">
        <f t="shared" si="3"/>
        <v>19.047619047619051</v>
      </c>
      <c r="I64" s="62">
        <f t="shared" si="4"/>
        <v>19.798258254495334</v>
      </c>
    </row>
    <row r="65" spans="1:9" ht="41.25" customHeight="1" x14ac:dyDescent="0.2">
      <c r="A65" s="76" t="s">
        <v>122</v>
      </c>
      <c r="B65" s="3">
        <v>0</v>
      </c>
      <c r="C65" s="4">
        <f t="shared" ref="C65:C73" si="13">B85/$B$118</f>
        <v>0</v>
      </c>
      <c r="D65" s="3">
        <v>40</v>
      </c>
      <c r="E65" s="4"/>
      <c r="F65" s="3">
        <v>0</v>
      </c>
      <c r="G65" s="4"/>
      <c r="H65" s="3"/>
      <c r="I65" s="10"/>
    </row>
    <row r="66" spans="1:9" ht="32.25" customHeight="1" thickBot="1" x14ac:dyDescent="0.25">
      <c r="A66" s="75" t="s">
        <v>28</v>
      </c>
      <c r="B66" s="33">
        <v>1327.2</v>
      </c>
      <c r="C66" s="34">
        <f t="shared" si="13"/>
        <v>9.1196420508608161E-4</v>
      </c>
      <c r="D66" s="33">
        <v>7940.5</v>
      </c>
      <c r="E66" s="34">
        <f t="shared" ref="E66:E71" si="14">D66/$D$118</f>
        <v>8.6823190785337394E-3</v>
      </c>
      <c r="F66" s="33">
        <v>1580</v>
      </c>
      <c r="G66" s="34">
        <f t="shared" ref="G66:G103" si="15">F66/$F$118</f>
        <v>8.8448314275893815E-3</v>
      </c>
      <c r="H66" s="33">
        <f t="shared" si="3"/>
        <v>19.047619047619051</v>
      </c>
      <c r="I66" s="45">
        <f t="shared" si="4"/>
        <v>19.897991310370884</v>
      </c>
    </row>
    <row r="67" spans="1:9" ht="15" thickBot="1" x14ac:dyDescent="0.25">
      <c r="A67" s="50" t="s">
        <v>45</v>
      </c>
      <c r="B67" s="46">
        <f>B68</f>
        <v>0</v>
      </c>
      <c r="C67" s="47">
        <f t="shared" si="13"/>
        <v>4.2728392825711516E-5</v>
      </c>
      <c r="D67" s="46">
        <f>D68</f>
        <v>2097.1999999999998</v>
      </c>
      <c r="E67" s="47">
        <f t="shared" si="14"/>
        <v>2.2931250641018775E-3</v>
      </c>
      <c r="F67" s="46">
        <f>F68</f>
        <v>257.39999999999998</v>
      </c>
      <c r="G67" s="47">
        <f t="shared" si="15"/>
        <v>1.4409238034566495E-3</v>
      </c>
      <c r="H67" s="46" t="s">
        <v>87</v>
      </c>
      <c r="I67" s="51">
        <f t="shared" si="4"/>
        <v>12.273507533854664</v>
      </c>
    </row>
    <row r="68" spans="1:9" ht="15.75" thickBot="1" x14ac:dyDescent="0.25">
      <c r="A68" s="75" t="s">
        <v>46</v>
      </c>
      <c r="B68" s="33">
        <v>0</v>
      </c>
      <c r="C68" s="34">
        <f t="shared" si="13"/>
        <v>2.1357819040792219E-3</v>
      </c>
      <c r="D68" s="33">
        <v>2097.1999999999998</v>
      </c>
      <c r="E68" s="34">
        <f t="shared" si="14"/>
        <v>2.2931250641018775E-3</v>
      </c>
      <c r="F68" s="33">
        <v>257.39999999999998</v>
      </c>
      <c r="G68" s="34">
        <f t="shared" si="15"/>
        <v>1.4409238034566495E-3</v>
      </c>
      <c r="H68" s="33" t="s">
        <v>87</v>
      </c>
      <c r="I68" s="45">
        <f t="shared" si="4"/>
        <v>12.273507533854664</v>
      </c>
    </row>
    <row r="69" spans="1:9" ht="45" customHeight="1" thickBot="1" x14ac:dyDescent="0.25">
      <c r="A69" s="50" t="s">
        <v>47</v>
      </c>
      <c r="B69" s="46">
        <f>SUM(B70)</f>
        <v>1.1000000000000001</v>
      </c>
      <c r="C69" s="47">
        <f t="shared" si="13"/>
        <v>0</v>
      </c>
      <c r="D69" s="46">
        <f>SUM(D70)</f>
        <v>10211</v>
      </c>
      <c r="E69" s="47">
        <f t="shared" si="14"/>
        <v>1.1164934212065741E-2</v>
      </c>
      <c r="F69" s="46">
        <f>SUM(F70)</f>
        <v>22.6</v>
      </c>
      <c r="G69" s="47">
        <f t="shared" si="15"/>
        <v>1.2651467738197469E-4</v>
      </c>
      <c r="H69" s="46" t="s">
        <v>87</v>
      </c>
      <c r="I69" s="51">
        <f t="shared" si="4"/>
        <v>0.2213299383018314</v>
      </c>
    </row>
    <row r="70" spans="1:9" ht="44.25" customHeight="1" x14ac:dyDescent="0.2">
      <c r="A70" s="72" t="s">
        <v>81</v>
      </c>
      <c r="B70" s="30">
        <f>SUM(B71:B72)</f>
        <v>1.1000000000000001</v>
      </c>
      <c r="C70" s="41">
        <f t="shared" si="13"/>
        <v>0</v>
      </c>
      <c r="D70" s="30">
        <f>SUM(D71:D73)</f>
        <v>10211</v>
      </c>
      <c r="E70" s="41">
        <f t="shared" si="14"/>
        <v>1.1164934212065741E-2</v>
      </c>
      <c r="F70" s="30">
        <f>SUM(F71:F73)</f>
        <v>22.6</v>
      </c>
      <c r="G70" s="41">
        <f t="shared" si="15"/>
        <v>1.2651467738197469E-4</v>
      </c>
      <c r="H70" s="30">
        <f t="shared" si="3"/>
        <v>1954.5454545454545</v>
      </c>
      <c r="I70" s="42">
        <f t="shared" si="4"/>
        <v>0.2213299383018314</v>
      </c>
    </row>
    <row r="71" spans="1:9" ht="30.75" customHeight="1" x14ac:dyDescent="0.2">
      <c r="A71" s="71" t="s">
        <v>80</v>
      </c>
      <c r="B71" s="3">
        <v>0</v>
      </c>
      <c r="C71" s="4">
        <f t="shared" si="13"/>
        <v>0</v>
      </c>
      <c r="D71" s="3">
        <v>0</v>
      </c>
      <c r="E71" s="4">
        <f t="shared" si="14"/>
        <v>0</v>
      </c>
      <c r="F71" s="3">
        <v>0</v>
      </c>
      <c r="G71" s="4">
        <f t="shared" si="15"/>
        <v>0</v>
      </c>
      <c r="H71" s="3" t="s">
        <v>87</v>
      </c>
      <c r="I71" s="42" t="e">
        <f t="shared" si="4"/>
        <v>#DIV/0!</v>
      </c>
    </row>
    <row r="72" spans="1:9" ht="37.5" customHeight="1" x14ac:dyDescent="0.2">
      <c r="A72" s="78" t="s">
        <v>106</v>
      </c>
      <c r="B72" s="35">
        <v>1.1000000000000001</v>
      </c>
      <c r="C72" s="44">
        <f t="shared" si="13"/>
        <v>5.7332574851215901E-4</v>
      </c>
      <c r="D72" s="35">
        <v>110</v>
      </c>
      <c r="E72" s="44">
        <f t="shared" ref="E72:E104" si="16">D72/$D$118</f>
        <v>1.2027644337745877E-4</v>
      </c>
      <c r="F72" s="35">
        <v>22.6</v>
      </c>
      <c r="G72" s="44">
        <f t="shared" si="15"/>
        <v>1.2651467738197469E-4</v>
      </c>
      <c r="H72" s="35">
        <f>F72/B72*100-100</f>
        <v>1954.5454545454545</v>
      </c>
      <c r="I72" s="45">
        <f t="shared" si="4"/>
        <v>20.545454545454547</v>
      </c>
    </row>
    <row r="73" spans="1:9" ht="59.25" customHeight="1" thickBot="1" x14ac:dyDescent="0.25">
      <c r="A73" s="78" t="s">
        <v>123</v>
      </c>
      <c r="B73" s="35">
        <v>0</v>
      </c>
      <c r="C73" s="44">
        <f t="shared" si="13"/>
        <v>1.2754744127078066E-6</v>
      </c>
      <c r="D73" s="35">
        <v>10101</v>
      </c>
      <c r="E73" s="44">
        <f t="shared" si="16"/>
        <v>1.1044657768688283E-2</v>
      </c>
      <c r="F73" s="35">
        <v>0</v>
      </c>
      <c r="G73" s="44">
        <f t="shared" si="15"/>
        <v>0</v>
      </c>
      <c r="H73" s="35" t="e">
        <f>F73/B73*100-100</f>
        <v>#DIV/0!</v>
      </c>
      <c r="I73" s="32">
        <f t="shared" si="4"/>
        <v>0</v>
      </c>
    </row>
    <row r="74" spans="1:9" s="15" customFormat="1" ht="44.25" customHeight="1" thickBot="1" x14ac:dyDescent="0.25">
      <c r="A74" s="50" t="s">
        <v>48</v>
      </c>
      <c r="B74" s="46">
        <f>SUM(B75+B78)</f>
        <v>7491.7</v>
      </c>
      <c r="C74" s="47">
        <f>B93/$B$118</f>
        <v>1.2754744127078066E-6</v>
      </c>
      <c r="D74" s="46">
        <f>SUM(D75+D78)</f>
        <v>31642.7</v>
      </c>
      <c r="E74" s="47">
        <f t="shared" si="16"/>
        <v>3.4598831044181044E-2</v>
      </c>
      <c r="F74" s="46">
        <f>SUM(F75+F78)</f>
        <v>7032.8</v>
      </c>
      <c r="G74" s="47">
        <f t="shared" si="15"/>
        <v>3.9369576243006708E-2</v>
      </c>
      <c r="H74" s="46">
        <f t="shared" si="3"/>
        <v>-6.1254454930122648</v>
      </c>
      <c r="I74" s="51">
        <f t="shared" si="4"/>
        <v>22.225663423159212</v>
      </c>
    </row>
    <row r="75" spans="1:9" ht="30" customHeight="1" x14ac:dyDescent="0.2">
      <c r="A75" s="72" t="s">
        <v>49</v>
      </c>
      <c r="B75" s="30">
        <f>SUM(B76:B77)</f>
        <v>6941.5</v>
      </c>
      <c r="C75" s="41">
        <f>B95/$B$118</f>
        <v>0</v>
      </c>
      <c r="D75" s="30">
        <f>SUM(D76:D77)</f>
        <v>31366.7</v>
      </c>
      <c r="E75" s="41">
        <f t="shared" si="16"/>
        <v>3.4297046513524873E-2</v>
      </c>
      <c r="F75" s="30">
        <f>SUM(F76:F77)</f>
        <v>7032.8</v>
      </c>
      <c r="G75" s="41">
        <f t="shared" si="15"/>
        <v>3.9369576243006708E-2</v>
      </c>
      <c r="H75" s="30">
        <f t="shared" si="3"/>
        <v>1.3152776777353665</v>
      </c>
      <c r="I75" s="42">
        <f t="shared" si="4"/>
        <v>22.4212301580976</v>
      </c>
    </row>
    <row r="76" spans="1:9" ht="30" customHeight="1" x14ac:dyDescent="0.2">
      <c r="A76" s="71" t="s">
        <v>50</v>
      </c>
      <c r="B76" s="3">
        <v>5325.9</v>
      </c>
      <c r="C76" s="4">
        <f>B96/$B$118</f>
        <v>4.0113670279660511E-4</v>
      </c>
      <c r="D76" s="3">
        <v>20310</v>
      </c>
      <c r="E76" s="4">
        <f t="shared" si="16"/>
        <v>2.2207405136328979E-2</v>
      </c>
      <c r="F76" s="3">
        <v>5840</v>
      </c>
      <c r="G76" s="4">
        <f t="shared" si="15"/>
        <v>3.2692288314634166E-2</v>
      </c>
      <c r="H76" s="3">
        <f t="shared" si="3"/>
        <v>9.6528286299029276</v>
      </c>
      <c r="I76" s="10">
        <f t="shared" si="4"/>
        <v>28.754308222550467</v>
      </c>
    </row>
    <row r="77" spans="1:9" ht="33.75" customHeight="1" x14ac:dyDescent="0.2">
      <c r="A77" s="71" t="s">
        <v>51</v>
      </c>
      <c r="B77" s="3">
        <v>1615.6</v>
      </c>
      <c r="C77" s="4">
        <f>B97/$B$118</f>
        <v>0</v>
      </c>
      <c r="D77" s="3">
        <v>11056.7</v>
      </c>
      <c r="E77" s="4">
        <f t="shared" si="16"/>
        <v>1.2089641377195896E-2</v>
      </c>
      <c r="F77" s="3">
        <v>1192.8</v>
      </c>
      <c r="G77" s="4">
        <f t="shared" si="15"/>
        <v>6.6772879283725399E-3</v>
      </c>
      <c r="H77" s="3">
        <f t="shared" si="3"/>
        <v>-26.169844020797228</v>
      </c>
      <c r="I77" s="10">
        <f t="shared" si="4"/>
        <v>10.788028977904798</v>
      </c>
    </row>
    <row r="78" spans="1:9" ht="30" x14ac:dyDescent="0.2">
      <c r="A78" s="70" t="s">
        <v>52</v>
      </c>
      <c r="B78" s="3">
        <f>SUM(B79:B80)</f>
        <v>550.20000000000005</v>
      </c>
      <c r="C78" s="4">
        <f>B98/$B$118</f>
        <v>0</v>
      </c>
      <c r="D78" s="3">
        <f>SUM(D79:D80)</f>
        <v>276</v>
      </c>
      <c r="E78" s="4">
        <f t="shared" si="16"/>
        <v>3.0178453065616927E-4</v>
      </c>
      <c r="F78" s="3">
        <f>SUM(F79:F80)</f>
        <v>0</v>
      </c>
      <c r="G78" s="4">
        <f t="shared" si="15"/>
        <v>0</v>
      </c>
      <c r="H78" s="3">
        <f t="shared" si="3"/>
        <v>-100</v>
      </c>
      <c r="I78" s="10">
        <f t="shared" si="4"/>
        <v>0</v>
      </c>
    </row>
    <row r="79" spans="1:9" ht="30" x14ac:dyDescent="0.2">
      <c r="A79" s="71" t="s">
        <v>53</v>
      </c>
      <c r="B79" s="3">
        <v>0</v>
      </c>
      <c r="C79" s="4">
        <f>B100/$B$118</f>
        <v>2.8698174285925643E-4</v>
      </c>
      <c r="D79" s="3">
        <v>276</v>
      </c>
      <c r="E79" s="4">
        <f t="shared" si="16"/>
        <v>3.0178453065616927E-4</v>
      </c>
      <c r="F79" s="3">
        <v>0</v>
      </c>
      <c r="G79" s="4">
        <f t="shared" si="15"/>
        <v>0</v>
      </c>
      <c r="H79" s="3" t="e">
        <f t="shared" si="3"/>
        <v>#DIV/0!</v>
      </c>
      <c r="I79" s="10">
        <f t="shared" si="4"/>
        <v>0</v>
      </c>
    </row>
    <row r="80" spans="1:9" ht="30" x14ac:dyDescent="0.2">
      <c r="A80" s="71" t="s">
        <v>54</v>
      </c>
      <c r="B80" s="3">
        <v>550.20000000000005</v>
      </c>
      <c r="C80" s="4">
        <f>B101/$B$118</f>
        <v>0</v>
      </c>
      <c r="D80" s="3">
        <v>0</v>
      </c>
      <c r="E80" s="4">
        <f t="shared" si="16"/>
        <v>0</v>
      </c>
      <c r="F80" s="3">
        <v>0</v>
      </c>
      <c r="G80" s="4">
        <f t="shared" si="15"/>
        <v>0</v>
      </c>
      <c r="H80" s="3">
        <f t="shared" si="3"/>
        <v>-100</v>
      </c>
      <c r="I80" s="10" t="e">
        <f t="shared" si="4"/>
        <v>#DIV/0!</v>
      </c>
    </row>
    <row r="81" spans="1:9" ht="15" thickBot="1" x14ac:dyDescent="0.25">
      <c r="A81" s="63" t="s">
        <v>84</v>
      </c>
      <c r="B81" s="64">
        <f>SUM(B82+B105)</f>
        <v>11515.699999999999</v>
      </c>
      <c r="C81" s="65">
        <f>B102/$B$118</f>
        <v>0</v>
      </c>
      <c r="D81" s="64">
        <f>SUM(D82+D105)</f>
        <v>83835.200000000012</v>
      </c>
      <c r="E81" s="65">
        <f t="shared" si="16"/>
        <v>9.166726987125394E-2</v>
      </c>
      <c r="F81" s="64">
        <f>SUM(F82+F105)</f>
        <v>18664</v>
      </c>
      <c r="G81" s="65">
        <f t="shared" si="15"/>
        <v>0.10448097073704317</v>
      </c>
      <c r="H81" s="64">
        <f t="shared" si="3"/>
        <v>62.074385404274182</v>
      </c>
      <c r="I81" s="66">
        <f t="shared" si="4"/>
        <v>22.26272496516976</v>
      </c>
    </row>
    <row r="82" spans="1:9" ht="15" x14ac:dyDescent="0.2">
      <c r="A82" s="72" t="s">
        <v>89</v>
      </c>
      <c r="B82" s="30">
        <f>SUM(B83:B104)</f>
        <v>838.7</v>
      </c>
      <c r="C82" s="41">
        <f>B103/$B$118</f>
        <v>0</v>
      </c>
      <c r="D82" s="30">
        <f>SUM(D83:D104)</f>
        <v>11482.900000000001</v>
      </c>
      <c r="E82" s="41">
        <f t="shared" si="16"/>
        <v>1.2555657924172924E-2</v>
      </c>
      <c r="F82" s="30">
        <f>SUM(F83:F104)</f>
        <v>820.60000000000014</v>
      </c>
      <c r="G82" s="41">
        <f t="shared" si="15"/>
        <v>4.5937143477720547E-3</v>
      </c>
      <c r="H82" s="30">
        <f t="shared" ref="H82:H84" si="17">F82/B82*100-100</f>
        <v>-2.1581018242518155</v>
      </c>
      <c r="I82" s="42">
        <f t="shared" ref="I82:I84" si="18">F82/D82*100</f>
        <v>7.1462783791550928</v>
      </c>
    </row>
    <row r="83" spans="1:9" ht="75" x14ac:dyDescent="0.2">
      <c r="A83" s="71" t="s">
        <v>109</v>
      </c>
      <c r="B83" s="3">
        <v>0</v>
      </c>
      <c r="C83" s="4">
        <f>B104/$B$118</f>
        <v>0</v>
      </c>
      <c r="D83" s="3">
        <v>0</v>
      </c>
      <c r="E83" s="4">
        <f t="shared" si="16"/>
        <v>0</v>
      </c>
      <c r="F83" s="3">
        <v>0</v>
      </c>
      <c r="G83" s="4">
        <f t="shared" si="15"/>
        <v>0</v>
      </c>
      <c r="H83" s="3" t="s">
        <v>87</v>
      </c>
      <c r="I83" s="10" t="e">
        <f t="shared" si="18"/>
        <v>#DIV/0!</v>
      </c>
    </row>
    <row r="84" spans="1:9" ht="75" x14ac:dyDescent="0.2">
      <c r="A84" s="71" t="s">
        <v>107</v>
      </c>
      <c r="B84" s="3">
        <v>156.1</v>
      </c>
      <c r="C84" s="4">
        <f t="shared" ref="C84:C92" si="19">B104/$B$118</f>
        <v>0</v>
      </c>
      <c r="D84" s="3">
        <v>548</v>
      </c>
      <c r="E84" s="4">
        <f t="shared" si="16"/>
        <v>5.9919537246224915E-4</v>
      </c>
      <c r="F84" s="3">
        <v>135</v>
      </c>
      <c r="G84" s="4">
        <f t="shared" si="15"/>
        <v>7.5572926754719394E-4</v>
      </c>
      <c r="H84" s="3">
        <f t="shared" si="17"/>
        <v>-13.51697629724535</v>
      </c>
      <c r="I84" s="10">
        <f t="shared" si="18"/>
        <v>24.635036496350367</v>
      </c>
    </row>
    <row r="85" spans="1:9" ht="60" x14ac:dyDescent="0.2">
      <c r="A85" s="71" t="s">
        <v>59</v>
      </c>
      <c r="B85" s="3">
        <v>0</v>
      </c>
      <c r="C85" s="4">
        <f t="shared" si="19"/>
        <v>6.8091201522406233E-2</v>
      </c>
      <c r="D85" s="3">
        <v>1521.7</v>
      </c>
      <c r="E85" s="4">
        <f t="shared" si="16"/>
        <v>1.663860580795264E-3</v>
      </c>
      <c r="F85" s="3">
        <v>0</v>
      </c>
      <c r="G85" s="4">
        <f t="shared" si="15"/>
        <v>0</v>
      </c>
      <c r="H85" s="3" t="s">
        <v>77</v>
      </c>
      <c r="I85" s="10">
        <f t="shared" ref="I85:I117" si="20">F85/D85*100</f>
        <v>0</v>
      </c>
    </row>
    <row r="86" spans="1:9" ht="60" x14ac:dyDescent="0.2">
      <c r="A86" s="71" t="s">
        <v>60</v>
      </c>
      <c r="B86" s="3">
        <v>143</v>
      </c>
      <c r="C86" s="4">
        <f t="shared" si="19"/>
        <v>2.3787597797000591E-3</v>
      </c>
      <c r="D86" s="3">
        <v>595.9</v>
      </c>
      <c r="E86" s="4">
        <f t="shared" si="16"/>
        <v>6.5157029644206986E-4</v>
      </c>
      <c r="F86" s="3">
        <v>149</v>
      </c>
      <c r="G86" s="4">
        <f t="shared" si="15"/>
        <v>8.3410119158912517E-4</v>
      </c>
      <c r="H86" s="3">
        <f t="shared" ref="H86:H117" si="21">F86/B86*100-100</f>
        <v>4.1958041958041861</v>
      </c>
      <c r="I86" s="10">
        <f t="shared" si="20"/>
        <v>25.004195334787717</v>
      </c>
    </row>
    <row r="87" spans="1:9" ht="45" x14ac:dyDescent="0.2">
      <c r="A87" s="71" t="s">
        <v>61</v>
      </c>
      <c r="B87" s="3">
        <v>6.7</v>
      </c>
      <c r="C87" s="4">
        <f t="shared" si="19"/>
        <v>3.3347278520245599E-3</v>
      </c>
      <c r="D87" s="3">
        <v>33.1</v>
      </c>
      <c r="E87" s="4">
        <f t="shared" si="16"/>
        <v>3.6192275234489871E-5</v>
      </c>
      <c r="F87" s="3">
        <v>4.3</v>
      </c>
      <c r="G87" s="4">
        <f t="shared" si="15"/>
        <v>2.4071376670021732E-5</v>
      </c>
      <c r="H87" s="3">
        <f t="shared" si="21"/>
        <v>-35.820895522388057</v>
      </c>
      <c r="I87" s="10">
        <f t="shared" si="20"/>
        <v>12.990936555891238</v>
      </c>
    </row>
    <row r="88" spans="1:9" ht="50.25" customHeight="1" x14ac:dyDescent="0.2">
      <c r="A88" s="71" t="s">
        <v>62</v>
      </c>
      <c r="B88" s="3">
        <v>334.9</v>
      </c>
      <c r="C88" s="4">
        <f t="shared" si="19"/>
        <v>5.0836583667295043E-2</v>
      </c>
      <c r="D88" s="3">
        <v>1563</v>
      </c>
      <c r="E88" s="4">
        <f t="shared" si="16"/>
        <v>1.709018918172437E-3</v>
      </c>
      <c r="F88" s="3">
        <v>161.30000000000001</v>
      </c>
      <c r="G88" s="4">
        <f t="shared" si="15"/>
        <v>9.0295652485453625E-4</v>
      </c>
      <c r="H88" s="3">
        <f t="shared" si="21"/>
        <v>-51.836369065392645</v>
      </c>
      <c r="I88" s="10">
        <f t="shared" si="20"/>
        <v>10.319897632757518</v>
      </c>
    </row>
    <row r="89" spans="1:9" ht="38.25" customHeight="1" x14ac:dyDescent="0.2">
      <c r="A89" s="71" t="s">
        <v>112</v>
      </c>
      <c r="B89" s="3">
        <v>0</v>
      </c>
      <c r="C89" s="4">
        <f t="shared" si="19"/>
        <v>0</v>
      </c>
      <c r="D89" s="3">
        <v>0</v>
      </c>
      <c r="E89" s="4">
        <f t="shared" si="16"/>
        <v>0</v>
      </c>
      <c r="F89" s="3">
        <v>0</v>
      </c>
      <c r="G89" s="4">
        <f t="shared" si="15"/>
        <v>0</v>
      </c>
      <c r="H89" s="3" t="s">
        <v>87</v>
      </c>
      <c r="I89" s="10" t="s">
        <v>77</v>
      </c>
    </row>
    <row r="90" spans="1:9" ht="61.5" customHeight="1" x14ac:dyDescent="0.2">
      <c r="A90" s="71" t="s">
        <v>113</v>
      </c>
      <c r="B90" s="3">
        <v>0</v>
      </c>
      <c r="C90" s="4">
        <f t="shared" si="19"/>
        <v>1.6702337434408724E-3</v>
      </c>
      <c r="D90" s="3">
        <v>0</v>
      </c>
      <c r="E90" s="4">
        <f t="shared" si="16"/>
        <v>0</v>
      </c>
      <c r="F90" s="3">
        <v>0</v>
      </c>
      <c r="G90" s="4">
        <f t="shared" si="15"/>
        <v>0</v>
      </c>
      <c r="H90" s="3" t="s">
        <v>87</v>
      </c>
      <c r="I90" s="10" t="s">
        <v>77</v>
      </c>
    </row>
    <row r="91" spans="1:9" ht="63.75" customHeight="1" x14ac:dyDescent="0.2">
      <c r="A91" s="71" t="s">
        <v>82</v>
      </c>
      <c r="B91" s="3">
        <v>0</v>
      </c>
      <c r="C91" s="4">
        <f t="shared" si="19"/>
        <v>5.9947297397266909E-5</v>
      </c>
      <c r="D91" s="3">
        <v>0</v>
      </c>
      <c r="E91" s="4">
        <f t="shared" si="16"/>
        <v>0</v>
      </c>
      <c r="F91" s="3">
        <v>0</v>
      </c>
      <c r="G91" s="4">
        <f t="shared" si="15"/>
        <v>0</v>
      </c>
      <c r="H91" s="3" t="s">
        <v>87</v>
      </c>
      <c r="I91" s="10" t="s">
        <v>77</v>
      </c>
    </row>
    <row r="92" spans="1:9" ht="30" x14ac:dyDescent="0.2">
      <c r="A92" s="71" t="s">
        <v>63</v>
      </c>
      <c r="B92" s="3">
        <v>89.9</v>
      </c>
      <c r="C92" s="4">
        <f t="shared" si="19"/>
        <v>9.8109491825484479E-3</v>
      </c>
      <c r="D92" s="3">
        <v>972.3</v>
      </c>
      <c r="E92" s="4">
        <f t="shared" si="16"/>
        <v>1.0631344172354832E-3</v>
      </c>
      <c r="F92" s="3">
        <v>70.099999999999994</v>
      </c>
      <c r="G92" s="4">
        <f t="shared" si="15"/>
        <v>3.9241941966709846E-4</v>
      </c>
      <c r="H92" s="3">
        <f t="shared" si="21"/>
        <v>-22.024471635150178</v>
      </c>
      <c r="I92" s="10">
        <f t="shared" si="20"/>
        <v>7.2097089375707082</v>
      </c>
    </row>
    <row r="93" spans="1:9" ht="60" x14ac:dyDescent="0.2">
      <c r="A93" s="71" t="s">
        <v>64</v>
      </c>
      <c r="B93" s="3">
        <v>0.2</v>
      </c>
      <c r="C93" s="4">
        <f>B115/$B$118</f>
        <v>0</v>
      </c>
      <c r="D93" s="3">
        <v>1.6</v>
      </c>
      <c r="E93" s="4">
        <f t="shared" si="16"/>
        <v>1.7494755400357642E-6</v>
      </c>
      <c r="F93" s="3">
        <v>1.6</v>
      </c>
      <c r="G93" s="4">
        <f t="shared" si="15"/>
        <v>8.9567913190778541E-6</v>
      </c>
      <c r="H93" s="3" t="s">
        <v>87</v>
      </c>
      <c r="I93" s="10">
        <f t="shared" si="20"/>
        <v>100</v>
      </c>
    </row>
    <row r="94" spans="1:9" ht="30" x14ac:dyDescent="0.2">
      <c r="A94" s="71" t="s">
        <v>110</v>
      </c>
      <c r="B94" s="3">
        <v>0</v>
      </c>
      <c r="C94" s="4">
        <f>B116/$B$118</f>
        <v>0</v>
      </c>
      <c r="D94" s="3">
        <v>41</v>
      </c>
      <c r="E94" s="4">
        <f t="shared" si="16"/>
        <v>4.4830310713416452E-5</v>
      </c>
      <c r="F94" s="3">
        <v>41</v>
      </c>
      <c r="G94" s="4">
        <f t="shared" si="15"/>
        <v>2.2951777755137002E-4</v>
      </c>
      <c r="H94" s="3" t="e">
        <f t="shared" si="21"/>
        <v>#DIV/0!</v>
      </c>
      <c r="I94" s="10">
        <f t="shared" si="20"/>
        <v>100</v>
      </c>
    </row>
    <row r="95" spans="1:9" ht="27" customHeight="1" x14ac:dyDescent="0.2">
      <c r="A95" s="71" t="s">
        <v>108</v>
      </c>
      <c r="B95" s="3">
        <v>0</v>
      </c>
      <c r="C95" s="4">
        <f>B116/$B$118</f>
        <v>0</v>
      </c>
      <c r="D95" s="3">
        <v>6</v>
      </c>
      <c r="E95" s="4">
        <f t="shared" si="16"/>
        <v>6.5605332751341148E-6</v>
      </c>
      <c r="F95" s="3">
        <v>0</v>
      </c>
      <c r="G95" s="4">
        <f t="shared" si="15"/>
        <v>0</v>
      </c>
      <c r="H95" s="3" t="s">
        <v>77</v>
      </c>
      <c r="I95" s="10" t="s">
        <v>77</v>
      </c>
    </row>
    <row r="96" spans="1:9" ht="15" x14ac:dyDescent="0.2">
      <c r="A96" s="71" t="s">
        <v>65</v>
      </c>
      <c r="B96" s="3">
        <v>62.9</v>
      </c>
      <c r="C96" s="4">
        <f>B117/$B$118</f>
        <v>0</v>
      </c>
      <c r="D96" s="3">
        <v>237</v>
      </c>
      <c r="E96" s="4">
        <f t="shared" si="16"/>
        <v>2.5914106436779755E-4</v>
      </c>
      <c r="F96" s="3">
        <v>114.1</v>
      </c>
      <c r="G96" s="4">
        <f t="shared" si="15"/>
        <v>6.3873118094173937E-4</v>
      </c>
      <c r="H96" s="3">
        <f t="shared" si="21"/>
        <v>81.399046104928459</v>
      </c>
      <c r="I96" s="10">
        <f t="shared" si="20"/>
        <v>48.143459915611814</v>
      </c>
    </row>
    <row r="97" spans="1:9" ht="30" x14ac:dyDescent="0.2">
      <c r="A97" s="71" t="s">
        <v>66</v>
      </c>
      <c r="B97" s="3">
        <v>0</v>
      </c>
      <c r="C97" s="4">
        <f>B118/$B$118</f>
        <v>1</v>
      </c>
      <c r="D97" s="3">
        <v>59</v>
      </c>
      <c r="E97" s="4">
        <f t="shared" si="16"/>
        <v>6.4511910538818802E-5</v>
      </c>
      <c r="F97" s="3">
        <v>0</v>
      </c>
      <c r="G97" s="4">
        <f t="shared" si="15"/>
        <v>0</v>
      </c>
      <c r="H97" s="3" t="s">
        <v>87</v>
      </c>
      <c r="I97" s="10">
        <f t="shared" si="20"/>
        <v>0</v>
      </c>
    </row>
    <row r="98" spans="1:9" ht="45" x14ac:dyDescent="0.2">
      <c r="A98" s="71" t="s">
        <v>67</v>
      </c>
      <c r="B98" s="3">
        <v>0</v>
      </c>
      <c r="C98" s="4">
        <f>B119/$B$118</f>
        <v>0</v>
      </c>
      <c r="D98" s="3">
        <v>894.6</v>
      </c>
      <c r="E98" s="4">
        <f t="shared" si="16"/>
        <v>9.7817551132249668E-4</v>
      </c>
      <c r="F98" s="3">
        <v>0</v>
      </c>
      <c r="G98" s="4">
        <f t="shared" si="15"/>
        <v>0</v>
      </c>
      <c r="H98" s="3" t="s">
        <v>87</v>
      </c>
      <c r="I98" s="10">
        <f t="shared" si="20"/>
        <v>0</v>
      </c>
    </row>
    <row r="99" spans="1:9" ht="30" x14ac:dyDescent="0.2">
      <c r="A99" s="71" t="s">
        <v>115</v>
      </c>
      <c r="B99" s="3">
        <v>0</v>
      </c>
      <c r="C99" s="4">
        <f>B120/$B$118</f>
        <v>0</v>
      </c>
      <c r="D99" s="3">
        <v>4174.7</v>
      </c>
      <c r="E99" s="4">
        <f t="shared" si="16"/>
        <v>4.5647097106170645E-3</v>
      </c>
      <c r="F99" s="3">
        <v>0</v>
      </c>
      <c r="G99" s="4">
        <f t="shared" si="15"/>
        <v>0</v>
      </c>
      <c r="H99" s="3" t="s">
        <v>87</v>
      </c>
      <c r="I99" s="10">
        <f t="shared" si="20"/>
        <v>0</v>
      </c>
    </row>
    <row r="100" spans="1:9" ht="30" x14ac:dyDescent="0.2">
      <c r="A100" s="71" t="s">
        <v>68</v>
      </c>
      <c r="B100" s="3">
        <v>45</v>
      </c>
      <c r="C100" s="4">
        <f t="shared" ref="C100:C113" si="22">B120/$B$118</f>
        <v>0</v>
      </c>
      <c r="D100" s="3">
        <v>835</v>
      </c>
      <c r="E100" s="4">
        <f t="shared" si="16"/>
        <v>9.1300754745616435E-4</v>
      </c>
      <c r="F100" s="3">
        <v>144.19999999999999</v>
      </c>
      <c r="G100" s="4">
        <f t="shared" si="15"/>
        <v>8.0723081763189148E-4</v>
      </c>
      <c r="H100" s="3">
        <f t="shared" si="21"/>
        <v>220.4444444444444</v>
      </c>
      <c r="I100" s="10">
        <f t="shared" si="20"/>
        <v>17.269461077844312</v>
      </c>
    </row>
    <row r="101" spans="1:9" ht="45" x14ac:dyDescent="0.2">
      <c r="A101" s="71" t="s">
        <v>111</v>
      </c>
      <c r="B101" s="3">
        <v>0</v>
      </c>
      <c r="C101" s="4">
        <f t="shared" si="22"/>
        <v>0</v>
      </c>
      <c r="D101" s="3">
        <v>0</v>
      </c>
      <c r="E101" s="4">
        <f t="shared" si="16"/>
        <v>0</v>
      </c>
      <c r="F101" s="3">
        <v>0</v>
      </c>
      <c r="G101" s="4">
        <f t="shared" si="15"/>
        <v>0</v>
      </c>
      <c r="H101" s="3" t="s">
        <v>87</v>
      </c>
      <c r="I101" s="10" t="s">
        <v>87</v>
      </c>
    </row>
    <row r="102" spans="1:9" ht="30" hidden="1" x14ac:dyDescent="0.2">
      <c r="A102" s="79" t="s">
        <v>69</v>
      </c>
      <c r="B102" s="3">
        <v>0</v>
      </c>
      <c r="C102" s="4">
        <f t="shared" si="22"/>
        <v>0</v>
      </c>
      <c r="D102" s="3">
        <v>0</v>
      </c>
      <c r="E102" s="4">
        <f t="shared" si="16"/>
        <v>0</v>
      </c>
      <c r="F102" s="3">
        <v>0</v>
      </c>
      <c r="G102" s="4">
        <f t="shared" si="15"/>
        <v>0</v>
      </c>
      <c r="H102" s="3" t="s">
        <v>87</v>
      </c>
      <c r="I102" s="10" t="s">
        <v>87</v>
      </c>
    </row>
    <row r="103" spans="1:9" ht="45" hidden="1" x14ac:dyDescent="0.2">
      <c r="A103" s="79" t="s">
        <v>70</v>
      </c>
      <c r="B103" s="3">
        <v>0</v>
      </c>
      <c r="C103" s="4">
        <f t="shared" si="22"/>
        <v>0</v>
      </c>
      <c r="D103" s="3">
        <v>0</v>
      </c>
      <c r="E103" s="4">
        <f t="shared" si="16"/>
        <v>0</v>
      </c>
      <c r="F103" s="3">
        <v>0</v>
      </c>
      <c r="G103" s="4">
        <f t="shared" si="15"/>
        <v>0</v>
      </c>
      <c r="H103" s="3" t="s">
        <v>87</v>
      </c>
      <c r="I103" s="10" t="s">
        <v>87</v>
      </c>
    </row>
    <row r="104" spans="1:9" ht="45" hidden="1" x14ac:dyDescent="0.2">
      <c r="A104" s="79" t="s">
        <v>71</v>
      </c>
      <c r="B104" s="3">
        <v>0</v>
      </c>
      <c r="C104" s="4">
        <f t="shared" si="22"/>
        <v>0</v>
      </c>
      <c r="D104" s="3">
        <v>0</v>
      </c>
      <c r="E104" s="4">
        <f t="shared" si="16"/>
        <v>0</v>
      </c>
      <c r="F104" s="3">
        <v>0</v>
      </c>
      <c r="G104" s="4">
        <f t="shared" ref="G104:G117" si="23">F104/$F$118</f>
        <v>0</v>
      </c>
      <c r="H104" s="3" t="s">
        <v>87</v>
      </c>
      <c r="I104" s="10" t="s">
        <v>87</v>
      </c>
    </row>
    <row r="105" spans="1:9" ht="30" x14ac:dyDescent="0.2">
      <c r="A105" s="70" t="s">
        <v>88</v>
      </c>
      <c r="B105" s="3">
        <f>SUM(B106:B114)</f>
        <v>10676.999999999998</v>
      </c>
      <c r="C105" s="4">
        <f t="shared" si="22"/>
        <v>0</v>
      </c>
      <c r="D105" s="3">
        <f>SUM(D106:D114)</f>
        <v>72352.3</v>
      </c>
      <c r="E105" s="4">
        <f t="shared" ref="E105:E117" si="24">D105/$D$118</f>
        <v>7.9111611947081009E-2</v>
      </c>
      <c r="F105" s="3">
        <f>SUM(F106:F114)</f>
        <v>17843.400000000001</v>
      </c>
      <c r="G105" s="4">
        <f t="shared" si="23"/>
        <v>9.9887256389271123E-2</v>
      </c>
      <c r="H105" s="3">
        <f t="shared" si="21"/>
        <v>67.119977521775837</v>
      </c>
      <c r="I105" s="10">
        <f t="shared" si="20"/>
        <v>24.661828304006921</v>
      </c>
    </row>
    <row r="106" spans="1:9" ht="30" x14ac:dyDescent="0.2">
      <c r="A106" s="71" t="s">
        <v>72</v>
      </c>
      <c r="B106" s="3">
        <v>373</v>
      </c>
      <c r="C106" s="4">
        <f t="shared" si="22"/>
        <v>0</v>
      </c>
      <c r="D106" s="3">
        <v>2536</v>
      </c>
      <c r="E106" s="4">
        <f t="shared" si="24"/>
        <v>2.7729187309566859E-3</v>
      </c>
      <c r="F106" s="3">
        <v>517.29999999999995</v>
      </c>
      <c r="G106" s="4">
        <f t="shared" si="23"/>
        <v>2.8958425933493584E-3</v>
      </c>
      <c r="H106" s="3">
        <f t="shared" si="21"/>
        <v>38.686327077747961</v>
      </c>
      <c r="I106" s="10">
        <f t="shared" si="20"/>
        <v>20.398264984227126</v>
      </c>
    </row>
    <row r="107" spans="1:9" ht="15" x14ac:dyDescent="0.2">
      <c r="A107" s="71" t="s">
        <v>73</v>
      </c>
      <c r="B107" s="3">
        <v>522.9</v>
      </c>
      <c r="C107" s="4">
        <f t="shared" si="22"/>
        <v>0</v>
      </c>
      <c r="D107" s="3">
        <v>2733</v>
      </c>
      <c r="E107" s="4">
        <f t="shared" si="24"/>
        <v>2.9883229068235896E-3</v>
      </c>
      <c r="F107" s="3">
        <v>944.4</v>
      </c>
      <c r="G107" s="4">
        <f t="shared" si="23"/>
        <v>5.286746076085703E-3</v>
      </c>
      <c r="H107" s="3">
        <f t="shared" si="21"/>
        <v>80.608146873207119</v>
      </c>
      <c r="I107" s="10">
        <f t="shared" si="20"/>
        <v>34.555433589462133</v>
      </c>
    </row>
    <row r="108" spans="1:9" ht="30" customHeight="1" x14ac:dyDescent="0.2">
      <c r="A108" s="71" t="s">
        <v>74</v>
      </c>
      <c r="B108" s="3">
        <v>7971.4</v>
      </c>
      <c r="C108" s="4">
        <f t="shared" si="22"/>
        <v>0</v>
      </c>
      <c r="D108" s="3">
        <v>47000.9</v>
      </c>
      <c r="E108" s="4">
        <f t="shared" si="24"/>
        <v>5.1391828068541839E-2</v>
      </c>
      <c r="F108" s="3">
        <v>8929.2000000000007</v>
      </c>
      <c r="G108" s="4">
        <f t="shared" si="23"/>
        <v>4.9985613153943738E-2</v>
      </c>
      <c r="H108" s="3">
        <f t="shared" si="21"/>
        <v>12.015455252527801</v>
      </c>
      <c r="I108" s="10">
        <f t="shared" si="20"/>
        <v>18.997934082113321</v>
      </c>
    </row>
    <row r="109" spans="1:9" ht="62.25" hidden="1" customHeight="1" x14ac:dyDescent="0.2">
      <c r="A109" s="69" t="s">
        <v>83</v>
      </c>
      <c r="B109" s="3">
        <v>0</v>
      </c>
      <c r="C109" s="4">
        <f t="shared" si="22"/>
        <v>0</v>
      </c>
      <c r="D109" s="3">
        <v>0</v>
      </c>
      <c r="E109" s="4">
        <f t="shared" si="24"/>
        <v>0</v>
      </c>
      <c r="F109" s="3">
        <v>0</v>
      </c>
      <c r="G109" s="4">
        <f t="shared" si="23"/>
        <v>0</v>
      </c>
      <c r="H109" s="3" t="e">
        <f t="shared" si="21"/>
        <v>#DIV/0!</v>
      </c>
      <c r="I109" s="10" t="s">
        <v>77</v>
      </c>
    </row>
    <row r="110" spans="1:9" ht="23.25" customHeight="1" x14ac:dyDescent="0.2">
      <c r="A110" s="71" t="s">
        <v>92</v>
      </c>
      <c r="B110" s="3">
        <v>261.89999999999998</v>
      </c>
      <c r="C110" s="4">
        <f t="shared" si="22"/>
        <v>0</v>
      </c>
      <c r="D110" s="3">
        <v>1377.3</v>
      </c>
      <c r="E110" s="4">
        <f t="shared" si="24"/>
        <v>1.5059704133070361E-3</v>
      </c>
      <c r="F110" s="3">
        <v>303.3</v>
      </c>
      <c r="G110" s="4">
        <f t="shared" si="23"/>
        <v>1.6978717544226956E-3</v>
      </c>
      <c r="H110" s="3">
        <f t="shared" si="21"/>
        <v>15.80756013745706</v>
      </c>
      <c r="I110" s="10">
        <f t="shared" si="20"/>
        <v>22.021346111958181</v>
      </c>
    </row>
    <row r="111" spans="1:9" ht="30" customHeight="1" x14ac:dyDescent="0.2">
      <c r="A111" s="71" t="s">
        <v>93</v>
      </c>
      <c r="B111" s="3">
        <v>9.4</v>
      </c>
      <c r="C111" s="4">
        <f t="shared" si="22"/>
        <v>0</v>
      </c>
      <c r="D111" s="3">
        <v>934.9</v>
      </c>
      <c r="E111" s="4">
        <f t="shared" si="24"/>
        <v>1.0222404264871472E-3</v>
      </c>
      <c r="F111" s="3">
        <v>38.200000000000003</v>
      </c>
      <c r="G111" s="4">
        <f t="shared" si="23"/>
        <v>2.1384339274298377E-4</v>
      </c>
      <c r="H111" s="3">
        <f t="shared" si="21"/>
        <v>306.38297872340428</v>
      </c>
      <c r="I111" s="10">
        <f t="shared" si="20"/>
        <v>4.0859985025136378</v>
      </c>
    </row>
    <row r="112" spans="1:9" ht="30" x14ac:dyDescent="0.2">
      <c r="A112" s="71" t="s">
        <v>75</v>
      </c>
      <c r="B112" s="3">
        <v>1538.4</v>
      </c>
      <c r="C112" s="4">
        <f t="shared" si="22"/>
        <v>0</v>
      </c>
      <c r="D112" s="3">
        <v>17770.2</v>
      </c>
      <c r="E112" s="4">
        <f t="shared" si="24"/>
        <v>1.9430331400964708E-2</v>
      </c>
      <c r="F112" s="3">
        <v>7111</v>
      </c>
      <c r="G112" s="4">
        <f t="shared" si="23"/>
        <v>3.9807339418726634E-2</v>
      </c>
      <c r="H112" s="3">
        <f t="shared" si="21"/>
        <v>362.23348933957357</v>
      </c>
      <c r="I112" s="32">
        <f t="shared" si="20"/>
        <v>40.01643200414177</v>
      </c>
    </row>
    <row r="113" spans="1:9" ht="75" x14ac:dyDescent="0.2">
      <c r="A113" s="71" t="s">
        <v>114</v>
      </c>
      <c r="B113" s="3">
        <v>0</v>
      </c>
      <c r="C113" s="4">
        <f t="shared" si="22"/>
        <v>0</v>
      </c>
      <c r="D113" s="3">
        <v>0</v>
      </c>
      <c r="E113" s="4">
        <f t="shared" si="24"/>
        <v>0</v>
      </c>
      <c r="F113" s="3">
        <v>0</v>
      </c>
      <c r="G113" s="4">
        <f t="shared" si="23"/>
        <v>0</v>
      </c>
      <c r="H113" s="3" t="s">
        <v>87</v>
      </c>
      <c r="I113" s="10" t="e">
        <f t="shared" si="20"/>
        <v>#DIV/0!</v>
      </c>
    </row>
    <row r="114" spans="1:9" ht="81.75" customHeight="1" thickBot="1" x14ac:dyDescent="0.25">
      <c r="A114" s="71" t="s">
        <v>114</v>
      </c>
      <c r="B114" s="33">
        <v>0</v>
      </c>
      <c r="C114" s="34">
        <f>B133/$B$118</f>
        <v>0</v>
      </c>
      <c r="D114" s="33">
        <v>0</v>
      </c>
      <c r="E114" s="34">
        <f t="shared" si="24"/>
        <v>0</v>
      </c>
      <c r="F114" s="33">
        <v>0</v>
      </c>
      <c r="G114" s="34">
        <f t="shared" si="23"/>
        <v>0</v>
      </c>
      <c r="H114" s="35" t="e">
        <f t="shared" si="21"/>
        <v>#DIV/0!</v>
      </c>
      <c r="I114" s="45" t="e">
        <f t="shared" si="20"/>
        <v>#DIV/0!</v>
      </c>
    </row>
    <row r="115" spans="1:9" ht="29.25" thickBot="1" x14ac:dyDescent="0.25">
      <c r="A115" s="67" t="s">
        <v>85</v>
      </c>
      <c r="B115" s="46">
        <f>SUM(B116)</f>
        <v>0</v>
      </c>
      <c r="C115" s="47">
        <f>B133/$B$118</f>
        <v>0</v>
      </c>
      <c r="D115" s="46">
        <f>SUM(D116)</f>
        <v>0</v>
      </c>
      <c r="E115" s="47">
        <f t="shared" si="24"/>
        <v>0</v>
      </c>
      <c r="F115" s="46">
        <f>SUM(F116)</f>
        <v>0</v>
      </c>
      <c r="G115" s="47">
        <f t="shared" si="23"/>
        <v>0</v>
      </c>
      <c r="H115" s="46" t="e">
        <f t="shared" si="21"/>
        <v>#DIV/0!</v>
      </c>
      <c r="I115" s="51" t="e">
        <f t="shared" si="20"/>
        <v>#DIV/0!</v>
      </c>
    </row>
    <row r="116" spans="1:9" ht="30" x14ac:dyDescent="0.2">
      <c r="A116" s="40" t="s">
        <v>86</v>
      </c>
      <c r="B116" s="30">
        <f>SUM(B117)</f>
        <v>0</v>
      </c>
      <c r="C116" s="41">
        <f>B134/$B$118</f>
        <v>0</v>
      </c>
      <c r="D116" s="30">
        <f>SUM(D117)</f>
        <v>0</v>
      </c>
      <c r="E116" s="41">
        <f t="shared" si="24"/>
        <v>0</v>
      </c>
      <c r="F116" s="30">
        <f>SUM(F117)</f>
        <v>0</v>
      </c>
      <c r="G116" s="41">
        <f t="shared" si="23"/>
        <v>0</v>
      </c>
      <c r="H116" s="30" t="e">
        <f t="shared" si="21"/>
        <v>#DIV/0!</v>
      </c>
      <c r="I116" s="42" t="e">
        <f t="shared" si="20"/>
        <v>#DIV/0!</v>
      </c>
    </row>
    <row r="117" spans="1:9" ht="77.25" customHeight="1" thickBot="1" x14ac:dyDescent="0.25">
      <c r="A117" s="43" t="s">
        <v>58</v>
      </c>
      <c r="B117" s="35">
        <v>0</v>
      </c>
      <c r="C117" s="44">
        <f>B135/$B$118</f>
        <v>0</v>
      </c>
      <c r="D117" s="35">
        <v>0</v>
      </c>
      <c r="E117" s="44">
        <f t="shared" si="24"/>
        <v>0</v>
      </c>
      <c r="F117" s="35">
        <v>0</v>
      </c>
      <c r="G117" s="44">
        <f t="shared" si="23"/>
        <v>0</v>
      </c>
      <c r="H117" s="30" t="e">
        <f t="shared" si="21"/>
        <v>#DIV/0!</v>
      </c>
      <c r="I117" s="32" t="e">
        <f t="shared" si="20"/>
        <v>#DIV/0!</v>
      </c>
    </row>
    <row r="118" spans="1:9" ht="15.75" thickBot="1" x14ac:dyDescent="0.25">
      <c r="A118" s="48" t="s">
        <v>76</v>
      </c>
      <c r="B118" s="49">
        <f>SUM(B5+B23+B39+B41+B57+B64+B67+B69+B74+B81+B115)</f>
        <v>156804.40000000002</v>
      </c>
      <c r="C118" s="49" t="s">
        <v>77</v>
      </c>
      <c r="D118" s="49">
        <f>SUM(D5+D23+D39+D41+D57+D64+D67+D69+D74+D81+D115)</f>
        <v>914559.79999999981</v>
      </c>
      <c r="E118" s="49" t="s">
        <v>87</v>
      </c>
      <c r="F118" s="49">
        <f>SUM(F5+F23+F39+F41+F57+F64+F67+F69+F74+F81+F115)</f>
        <v>178635.4</v>
      </c>
      <c r="G118" s="56" t="s">
        <v>77</v>
      </c>
      <c r="H118" s="57" t="s">
        <v>87</v>
      </c>
      <c r="I118" s="58">
        <f t="shared" ref="I118" si="25">F118/D118*100/100</f>
        <v>0.19532391430281545</v>
      </c>
    </row>
  </sheetData>
  <mergeCells count="1">
    <mergeCell ref="A1:I1"/>
  </mergeCells>
  <pageMargins left="0.31496062992125984" right="0.23989583333333334" top="0.30364583333333334" bottom="0.42395833333333333" header="0.31496062992125984" footer="0.31496062992125984"/>
  <pageSetup paperSize="9" scale="55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НА 01.10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Екатерина Козлова</dc:creator>
  <cp:lastModifiedBy>User</cp:lastModifiedBy>
  <cp:lastPrinted>2025-04-15T09:54:21Z</cp:lastPrinted>
  <dcterms:created xsi:type="dcterms:W3CDTF">2021-07-16T11:47:31Z</dcterms:created>
  <dcterms:modified xsi:type="dcterms:W3CDTF">2025-04-16T09:24:17Z</dcterms:modified>
</cp:coreProperties>
</file>