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НА 01.10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F121" i="3" l="1"/>
  <c r="D121" i="3"/>
  <c r="B121" i="3"/>
  <c r="B161" i="3"/>
  <c r="I117" i="3" l="1"/>
  <c r="F16" i="3"/>
  <c r="I137" i="3" l="1"/>
  <c r="H128" i="3" l="1"/>
  <c r="H113" i="3"/>
  <c r="B61" i="3" l="1"/>
  <c r="F151" i="3" l="1"/>
  <c r="D151" i="3"/>
  <c r="I113" i="3"/>
  <c r="H115" i="3"/>
  <c r="H114" i="3"/>
  <c r="H112" i="3"/>
  <c r="H111" i="3"/>
  <c r="H109" i="3"/>
  <c r="I109" i="3" l="1"/>
  <c r="D61" i="3"/>
  <c r="F61" i="3"/>
  <c r="I63" i="3"/>
  <c r="H63" i="3"/>
  <c r="H11" i="3" l="1"/>
  <c r="I11" i="3"/>
  <c r="B9" i="3" l="1"/>
  <c r="D16" i="3"/>
  <c r="I177" i="3"/>
  <c r="H177" i="3"/>
  <c r="F176" i="3"/>
  <c r="D176" i="3"/>
  <c r="B176" i="3"/>
  <c r="F144" i="3"/>
  <c r="D144" i="3"/>
  <c r="I146" i="3"/>
  <c r="F140" i="3"/>
  <c r="D140" i="3"/>
  <c r="I142" i="3"/>
  <c r="I118" i="3"/>
  <c r="B86" i="3"/>
  <c r="I115" i="3"/>
  <c r="I114" i="3"/>
  <c r="H104" i="3"/>
  <c r="I104" i="3"/>
  <c r="F73" i="3"/>
  <c r="D73" i="3"/>
  <c r="H76" i="3"/>
  <c r="H77" i="3"/>
  <c r="I77" i="3"/>
  <c r="H15" i="3"/>
  <c r="I13" i="3"/>
  <c r="I14" i="3"/>
  <c r="H14" i="3"/>
  <c r="I176" i="3" l="1"/>
  <c r="H176" i="3"/>
  <c r="D25" i="3"/>
  <c r="D171" i="3" l="1"/>
  <c r="I128" i="3"/>
  <c r="I136" i="3"/>
  <c r="F135" i="3"/>
  <c r="D135" i="3"/>
  <c r="B135" i="3"/>
  <c r="B134" i="3" s="1"/>
  <c r="F86" i="3" l="1"/>
  <c r="D86" i="3"/>
  <c r="I87" i="3"/>
  <c r="H87" i="3"/>
  <c r="H130" i="3" l="1"/>
  <c r="I130" i="3"/>
  <c r="D85" i="3" l="1"/>
  <c r="I57" i="3"/>
  <c r="H57" i="3"/>
  <c r="F56" i="3"/>
  <c r="D56" i="3"/>
  <c r="B56" i="3"/>
  <c r="F6" i="3"/>
  <c r="D6" i="3"/>
  <c r="D9" i="3"/>
  <c r="B30" i="3"/>
  <c r="H56" i="3" l="1"/>
  <c r="I56" i="3"/>
  <c r="B73" i="3"/>
  <c r="B72" i="3" s="1"/>
  <c r="I47" i="3"/>
  <c r="I49" i="3"/>
  <c r="I50" i="3"/>
  <c r="I52" i="3"/>
  <c r="I54" i="3"/>
  <c r="I55" i="3"/>
  <c r="H47" i="3"/>
  <c r="H49" i="3"/>
  <c r="H50" i="3"/>
  <c r="H52" i="3"/>
  <c r="H54" i="3"/>
  <c r="H55" i="3"/>
  <c r="F53" i="3"/>
  <c r="D53" i="3"/>
  <c r="B53" i="3"/>
  <c r="F25" i="3"/>
  <c r="I39" i="3"/>
  <c r="H39" i="3"/>
  <c r="F38" i="3"/>
  <c r="D38" i="3"/>
  <c r="B38" i="3"/>
  <c r="H38" i="3" l="1"/>
  <c r="I53" i="3"/>
  <c r="H73" i="3"/>
  <c r="I73" i="3"/>
  <c r="H53" i="3"/>
  <c r="I38" i="3"/>
  <c r="I169" i="3"/>
  <c r="I172" i="3"/>
  <c r="I173" i="3"/>
  <c r="I174" i="3"/>
  <c r="H169" i="3"/>
  <c r="H174" i="3"/>
  <c r="I122" i="3"/>
  <c r="I123" i="3"/>
  <c r="H122" i="3"/>
  <c r="H123" i="3"/>
  <c r="H7" i="3"/>
  <c r="B171" i="3"/>
  <c r="B170" i="3" s="1"/>
  <c r="B158" i="3"/>
  <c r="B157" i="3" s="1"/>
  <c r="B85" i="3"/>
  <c r="F171" i="3" l="1"/>
  <c r="I155" i="3"/>
  <c r="I156" i="3"/>
  <c r="I159" i="3"/>
  <c r="I160" i="3"/>
  <c r="H152" i="3"/>
  <c r="H155" i="3"/>
  <c r="H156" i="3"/>
  <c r="F158" i="3"/>
  <c r="D158" i="3"/>
  <c r="D157" i="3" s="1"/>
  <c r="H171" i="3" l="1"/>
  <c r="I171" i="3"/>
  <c r="I158" i="3"/>
  <c r="F157" i="3"/>
  <c r="I157" i="3" s="1"/>
  <c r="I127" i="3"/>
  <c r="I126" i="3"/>
  <c r="D59" i="3"/>
  <c r="I32" i="3"/>
  <c r="I7" i="3" l="1"/>
  <c r="I10" i="3"/>
  <c r="I15" i="3"/>
  <c r="I17" i="3"/>
  <c r="I21" i="3"/>
  <c r="I23" i="3"/>
  <c r="I26" i="3"/>
  <c r="I27" i="3"/>
  <c r="I28" i="3"/>
  <c r="I29" i="3"/>
  <c r="I31" i="3"/>
  <c r="I36" i="3"/>
  <c r="I37" i="3"/>
  <c r="I40" i="3"/>
  <c r="I42" i="3"/>
  <c r="I45" i="3"/>
  <c r="I46" i="3"/>
  <c r="I60" i="3"/>
  <c r="I62" i="3"/>
  <c r="I65" i="3"/>
  <c r="I67" i="3"/>
  <c r="I68" i="3"/>
  <c r="I70" i="3"/>
  <c r="I71" i="3"/>
  <c r="I74" i="3"/>
  <c r="I75" i="3"/>
  <c r="I76" i="3"/>
  <c r="I81" i="3"/>
  <c r="I83" i="3"/>
  <c r="I84" i="3"/>
  <c r="I88" i="3"/>
  <c r="I89" i="3"/>
  <c r="I90" i="3"/>
  <c r="I91" i="3"/>
  <c r="I92" i="3"/>
  <c r="I93" i="3"/>
  <c r="I94" i="3"/>
  <c r="I95" i="3"/>
  <c r="I96" i="3"/>
  <c r="I97" i="3"/>
  <c r="I99" i="3"/>
  <c r="I100" i="3"/>
  <c r="I101" i="3"/>
  <c r="I102" i="3"/>
  <c r="I103" i="3"/>
  <c r="I105" i="3"/>
  <c r="I107" i="3"/>
  <c r="I108" i="3"/>
  <c r="I110" i="3"/>
  <c r="I112" i="3"/>
  <c r="I116" i="3"/>
  <c r="I120" i="3"/>
  <c r="I124" i="3"/>
  <c r="I125" i="3"/>
  <c r="I129" i="3"/>
  <c r="I133" i="3"/>
  <c r="I138" i="3"/>
  <c r="I141" i="3"/>
  <c r="I145" i="3"/>
  <c r="I149" i="3"/>
  <c r="I152" i="3"/>
  <c r="I163" i="3"/>
  <c r="I166" i="3"/>
  <c r="I179" i="3"/>
  <c r="H10" i="3"/>
  <c r="H17" i="3"/>
  <c r="H23" i="3"/>
  <c r="H26" i="3"/>
  <c r="H27" i="3"/>
  <c r="H28" i="3"/>
  <c r="H31" i="3"/>
  <c r="H36" i="3"/>
  <c r="H40" i="3"/>
  <c r="H45" i="3"/>
  <c r="H46" i="3"/>
  <c r="H62" i="3"/>
  <c r="H65" i="3"/>
  <c r="H68" i="3"/>
  <c r="H70" i="3"/>
  <c r="H71" i="3"/>
  <c r="H74" i="3"/>
  <c r="H75" i="3"/>
  <c r="H81" i="3"/>
  <c r="H83" i="3"/>
  <c r="H84" i="3"/>
  <c r="H88" i="3"/>
  <c r="H90" i="3"/>
  <c r="H91" i="3"/>
  <c r="H92" i="3"/>
  <c r="H96" i="3"/>
  <c r="H99" i="3"/>
  <c r="H105" i="3"/>
  <c r="H108" i="3"/>
  <c r="H110" i="3"/>
  <c r="H119" i="3"/>
  <c r="H124" i="3"/>
  <c r="H125" i="3"/>
  <c r="H129" i="3"/>
  <c r="H133" i="3"/>
  <c r="H149" i="3"/>
  <c r="H163" i="3"/>
  <c r="H166" i="3"/>
  <c r="H179" i="3"/>
  <c r="D35" i="3"/>
  <c r="D30" i="3"/>
  <c r="D20" i="3"/>
  <c r="F66" i="3"/>
  <c r="D66" i="3"/>
  <c r="B66" i="3"/>
  <c r="B48" i="3"/>
  <c r="B25" i="3"/>
  <c r="D24" i="3" l="1"/>
  <c r="D5" i="3"/>
  <c r="H66" i="3"/>
  <c r="I66" i="3"/>
  <c r="D178" i="3"/>
  <c r="D175" i="3" s="1"/>
  <c r="F178" i="3"/>
  <c r="F175" i="3" s="1"/>
  <c r="B178" i="3"/>
  <c r="D170" i="3"/>
  <c r="D168" i="3"/>
  <c r="D167" i="3" s="1"/>
  <c r="F168" i="3"/>
  <c r="F167" i="3" s="1"/>
  <c r="B168" i="3"/>
  <c r="D165" i="3"/>
  <c r="D164" i="3" s="1"/>
  <c r="F165" i="3"/>
  <c r="F164" i="3" s="1"/>
  <c r="B165" i="3"/>
  <c r="B162" i="3"/>
  <c r="F162" i="3"/>
  <c r="F161" i="3" s="1"/>
  <c r="D162" i="3"/>
  <c r="D161" i="3" s="1"/>
  <c r="F154" i="3"/>
  <c r="D154" i="3"/>
  <c r="D153" i="3" s="1"/>
  <c r="B154" i="3"/>
  <c r="D150" i="3"/>
  <c r="B151" i="3"/>
  <c r="F148" i="3"/>
  <c r="D148" i="3"/>
  <c r="D147" i="3" s="1"/>
  <c r="B148" i="3"/>
  <c r="D143" i="3"/>
  <c r="F143" i="3"/>
  <c r="B144" i="3"/>
  <c r="B143" i="3" s="1"/>
  <c r="D139" i="3"/>
  <c r="F139" i="3"/>
  <c r="B140" i="3"/>
  <c r="B139" i="3" s="1"/>
  <c r="F132" i="3"/>
  <c r="D132" i="3"/>
  <c r="D131" i="3" s="1"/>
  <c r="B132" i="3"/>
  <c r="F69" i="3"/>
  <c r="D69" i="3"/>
  <c r="B69" i="3"/>
  <c r="H69" i="3" l="1"/>
  <c r="I175" i="3"/>
  <c r="I178" i="3"/>
  <c r="I167" i="3"/>
  <c r="I168" i="3"/>
  <c r="B153" i="3"/>
  <c r="I154" i="3"/>
  <c r="H154" i="3"/>
  <c r="H151" i="3"/>
  <c r="I143" i="3"/>
  <c r="I144" i="3"/>
  <c r="F147" i="3"/>
  <c r="I147" i="3" s="1"/>
  <c r="I148" i="3"/>
  <c r="F153" i="3"/>
  <c r="I162" i="3"/>
  <c r="F170" i="3"/>
  <c r="F131" i="3"/>
  <c r="I131" i="3" s="1"/>
  <c r="I132" i="3"/>
  <c r="I139" i="3"/>
  <c r="I140" i="3"/>
  <c r="F150" i="3"/>
  <c r="I150" i="3" s="1"/>
  <c r="I151" i="3"/>
  <c r="I164" i="3"/>
  <c r="I165" i="3"/>
  <c r="I86" i="3"/>
  <c r="I69" i="3"/>
  <c r="B175" i="3"/>
  <c r="H175" i="3" s="1"/>
  <c r="H178" i="3"/>
  <c r="B167" i="3"/>
  <c r="H167" i="3" s="1"/>
  <c r="H168" i="3"/>
  <c r="B164" i="3"/>
  <c r="H164" i="3" s="1"/>
  <c r="H165" i="3"/>
  <c r="H162" i="3"/>
  <c r="B150" i="3"/>
  <c r="B147" i="3"/>
  <c r="H148" i="3"/>
  <c r="B131" i="3"/>
  <c r="H132" i="3"/>
  <c r="H86" i="3"/>
  <c r="F85" i="3"/>
  <c r="I170" i="3" l="1"/>
  <c r="H170" i="3"/>
  <c r="I153" i="3"/>
  <c r="H153" i="3"/>
  <c r="I161" i="3"/>
  <c r="H131" i="3"/>
  <c r="H147" i="3"/>
  <c r="H150" i="3"/>
  <c r="H161" i="3"/>
  <c r="H121" i="3"/>
  <c r="I121" i="3"/>
  <c r="H85" i="3"/>
  <c r="D134" i="3"/>
  <c r="F48" i="3"/>
  <c r="D48" i="3"/>
  <c r="F44" i="3"/>
  <c r="I85" i="3" l="1"/>
  <c r="H48" i="3"/>
  <c r="I48" i="3"/>
  <c r="F134" i="3"/>
  <c r="I134" i="3" s="1"/>
  <c r="I135" i="3"/>
  <c r="H25" i="3"/>
  <c r="I25" i="3"/>
  <c r="F9" i="3"/>
  <c r="I9" i="3" l="1"/>
  <c r="H9" i="3"/>
  <c r="F41" i="3"/>
  <c r="D41" i="3"/>
  <c r="B41" i="3"/>
  <c r="I41" i="3" l="1"/>
  <c r="B82" i="3"/>
  <c r="B79" i="3"/>
  <c r="B64" i="3"/>
  <c r="B59" i="3"/>
  <c r="B51" i="3"/>
  <c r="B44" i="3"/>
  <c r="B35" i="3"/>
  <c r="B24" i="3" s="1"/>
  <c r="B20" i="3"/>
  <c r="B16" i="3"/>
  <c r="F51" i="3"/>
  <c r="F43" i="3" s="1"/>
  <c r="F35" i="3"/>
  <c r="I35" i="3" s="1"/>
  <c r="F82" i="3"/>
  <c r="F79" i="3"/>
  <c r="F64" i="3"/>
  <c r="H61" i="3"/>
  <c r="F59" i="3"/>
  <c r="I59" i="3" s="1"/>
  <c r="F30" i="3"/>
  <c r="F20" i="3"/>
  <c r="I20" i="3" s="1"/>
  <c r="I16" i="3"/>
  <c r="H44" i="3" l="1"/>
  <c r="B43" i="3"/>
  <c r="H51" i="3"/>
  <c r="I30" i="3"/>
  <c r="F24" i="3"/>
  <c r="H82" i="3"/>
  <c r="H79" i="3"/>
  <c r="H64" i="3"/>
  <c r="H35" i="3"/>
  <c r="H30" i="3"/>
  <c r="H16" i="3"/>
  <c r="F72" i="3"/>
  <c r="B78" i="3"/>
  <c r="B58" i="3"/>
  <c r="F78" i="3"/>
  <c r="F58" i="3"/>
  <c r="D82" i="3"/>
  <c r="I82" i="3" s="1"/>
  <c r="D79" i="3"/>
  <c r="I79" i="3" s="1"/>
  <c r="D64" i="3"/>
  <c r="I64" i="3" s="1"/>
  <c r="D51" i="3"/>
  <c r="I51" i="3" s="1"/>
  <c r="D44" i="3"/>
  <c r="D43" i="3" l="1"/>
  <c r="H43" i="3"/>
  <c r="H78" i="3"/>
  <c r="H72" i="3"/>
  <c r="H58" i="3"/>
  <c r="D58" i="3"/>
  <c r="I61" i="3"/>
  <c r="I44" i="3"/>
  <c r="D72" i="3"/>
  <c r="I72" i="3" s="1"/>
  <c r="I24" i="3"/>
  <c r="D78" i="3"/>
  <c r="I78" i="3" s="1"/>
  <c r="B6" i="3"/>
  <c r="I58" i="3" l="1"/>
  <c r="D180" i="3"/>
  <c r="E117" i="3" s="1"/>
  <c r="H6" i="3"/>
  <c r="I43" i="3"/>
  <c r="H24" i="3"/>
  <c r="F5" i="3"/>
  <c r="F180" i="3" s="1"/>
  <c r="G117" i="3" s="1"/>
  <c r="I6" i="3"/>
  <c r="B5" i="3"/>
  <c r="B180" i="3" s="1"/>
  <c r="C117" i="3" s="1"/>
  <c r="C25" i="3" l="1"/>
  <c r="C137" i="3"/>
  <c r="G113" i="3"/>
  <c r="G137" i="3"/>
  <c r="E113" i="3"/>
  <c r="E137" i="3"/>
  <c r="C113" i="3"/>
  <c r="C63" i="3"/>
  <c r="C109" i="3"/>
  <c r="C11" i="3"/>
  <c r="G63" i="3"/>
  <c r="G109" i="3"/>
  <c r="E63" i="3"/>
  <c r="E109" i="3"/>
  <c r="G19" i="3"/>
  <c r="G11" i="3"/>
  <c r="E19" i="3"/>
  <c r="E11" i="3"/>
  <c r="C19" i="3"/>
  <c r="C26" i="3"/>
  <c r="C123" i="3"/>
  <c r="C177" i="3"/>
  <c r="C142" i="3"/>
  <c r="C146" i="3"/>
  <c r="C176" i="3"/>
  <c r="G146" i="3"/>
  <c r="G177" i="3"/>
  <c r="G176" i="3"/>
  <c r="E176" i="3"/>
  <c r="E177" i="3"/>
  <c r="E142" i="3"/>
  <c r="E146" i="3"/>
  <c r="G118" i="3"/>
  <c r="G142" i="3"/>
  <c r="E115" i="3"/>
  <c r="E118" i="3"/>
  <c r="G114" i="3"/>
  <c r="G115" i="3"/>
  <c r="C114" i="3"/>
  <c r="C116" i="3"/>
  <c r="C115" i="3"/>
  <c r="E104" i="3"/>
  <c r="E114" i="3"/>
  <c r="G77" i="3"/>
  <c r="G104" i="3"/>
  <c r="C104" i="3"/>
  <c r="C77" i="3"/>
  <c r="E13" i="3"/>
  <c r="E77" i="3"/>
  <c r="C118" i="3"/>
  <c r="C13" i="3"/>
  <c r="C14" i="3"/>
  <c r="G14" i="3"/>
  <c r="G13" i="3"/>
  <c r="E128" i="3"/>
  <c r="E14" i="3"/>
  <c r="C136" i="3"/>
  <c r="C135" i="3"/>
  <c r="C128" i="3"/>
  <c r="G136" i="3"/>
  <c r="G128" i="3"/>
  <c r="E87" i="3"/>
  <c r="E136" i="3"/>
  <c r="C87" i="3"/>
  <c r="C130" i="3"/>
  <c r="E130" i="3"/>
  <c r="G130" i="3"/>
  <c r="G87" i="3"/>
  <c r="C56" i="3"/>
  <c r="C57" i="3"/>
  <c r="G57" i="3"/>
  <c r="G56" i="3"/>
  <c r="E73" i="3"/>
  <c r="E57" i="3"/>
  <c r="E56" i="3"/>
  <c r="C69" i="3"/>
  <c r="G73" i="3"/>
  <c r="G84" i="3"/>
  <c r="C73" i="3"/>
  <c r="C54" i="3"/>
  <c r="C55" i="3"/>
  <c r="C53" i="3"/>
  <c r="G54" i="3"/>
  <c r="G55" i="3"/>
  <c r="G53" i="3"/>
  <c r="E55" i="3"/>
  <c r="E54" i="3"/>
  <c r="E53" i="3"/>
  <c r="C39" i="3"/>
  <c r="C38" i="3"/>
  <c r="G39" i="3"/>
  <c r="G38" i="3"/>
  <c r="E39" i="3"/>
  <c r="E38" i="3"/>
  <c r="C122" i="3"/>
  <c r="C120" i="3"/>
  <c r="C119" i="3"/>
  <c r="C121" i="3"/>
  <c r="G8" i="3"/>
  <c r="G172" i="3"/>
  <c r="G119" i="3"/>
  <c r="G123" i="3"/>
  <c r="G173" i="3"/>
  <c r="G120" i="3"/>
  <c r="G174" i="3"/>
  <c r="G121" i="3"/>
  <c r="G171" i="3"/>
  <c r="G116" i="3"/>
  <c r="G122" i="3"/>
  <c r="E171" i="3"/>
  <c r="E121" i="3"/>
  <c r="E172" i="3"/>
  <c r="E116" i="3"/>
  <c r="E122" i="3"/>
  <c r="E173" i="3"/>
  <c r="E119" i="3"/>
  <c r="E123" i="3"/>
  <c r="E170" i="3"/>
  <c r="E120" i="3"/>
  <c r="C161" i="3"/>
  <c r="C8" i="3"/>
  <c r="E161" i="3"/>
  <c r="E8" i="3"/>
  <c r="E174" i="3"/>
  <c r="E153" i="3"/>
  <c r="E155" i="3"/>
  <c r="E157" i="3"/>
  <c r="E159" i="3"/>
  <c r="E152" i="3"/>
  <c r="E154" i="3"/>
  <c r="E156" i="3"/>
  <c r="E158" i="3"/>
  <c r="E160" i="3"/>
  <c r="E126" i="3"/>
  <c r="E127" i="3"/>
  <c r="E32" i="3"/>
  <c r="E15" i="3"/>
  <c r="E23" i="3"/>
  <c r="E31" i="3"/>
  <c r="E42" i="3"/>
  <c r="E62" i="3"/>
  <c r="E71" i="3"/>
  <c r="E80" i="3"/>
  <c r="E89" i="3"/>
  <c r="E97" i="3"/>
  <c r="E106" i="3"/>
  <c r="E132" i="3"/>
  <c r="E143" i="3"/>
  <c r="E164" i="3"/>
  <c r="E12" i="3"/>
  <c r="E22" i="3"/>
  <c r="E30" i="3"/>
  <c r="E45" i="3"/>
  <c r="E52" i="3"/>
  <c r="E66" i="3"/>
  <c r="E74" i="3"/>
  <c r="E83" i="3"/>
  <c r="E92" i="3"/>
  <c r="E100" i="3"/>
  <c r="E110" i="3"/>
  <c r="E124" i="3"/>
  <c r="E135" i="3"/>
  <c r="E147" i="3"/>
  <c r="E167" i="3"/>
  <c r="E179" i="3"/>
  <c r="E175" i="3"/>
  <c r="E17" i="3"/>
  <c r="E25" i="3"/>
  <c r="E34" i="3"/>
  <c r="E51" i="3"/>
  <c r="E65" i="3"/>
  <c r="E82" i="3"/>
  <c r="E91" i="3"/>
  <c r="E99" i="3"/>
  <c r="E108" i="3"/>
  <c r="E134" i="3"/>
  <c r="E145" i="3"/>
  <c r="E166" i="3"/>
  <c r="E178" i="3"/>
  <c r="E16" i="3"/>
  <c r="E24" i="3"/>
  <c r="E33" i="3"/>
  <c r="E50" i="3"/>
  <c r="E64" i="3"/>
  <c r="E72" i="3"/>
  <c r="E81" i="3"/>
  <c r="E90" i="3"/>
  <c r="E98" i="3"/>
  <c r="E107" i="3"/>
  <c r="E133" i="3"/>
  <c r="E144" i="3"/>
  <c r="E165" i="3"/>
  <c r="E6" i="3"/>
  <c r="E27" i="3"/>
  <c r="E36" i="3"/>
  <c r="E46" i="3"/>
  <c r="E58" i="3"/>
  <c r="E67" i="3"/>
  <c r="E75" i="3"/>
  <c r="E84" i="3"/>
  <c r="E93" i="3"/>
  <c r="E101" i="3"/>
  <c r="E111" i="3"/>
  <c r="E125" i="3"/>
  <c r="E138" i="3"/>
  <c r="E148" i="3"/>
  <c r="E7" i="3"/>
  <c r="E26" i="3"/>
  <c r="E49" i="3"/>
  <c r="E70" i="3"/>
  <c r="E88" i="3"/>
  <c r="E105" i="3"/>
  <c r="E131" i="3"/>
  <c r="E151" i="3"/>
  <c r="E10" i="3"/>
  <c r="E29" i="3"/>
  <c r="E48" i="3"/>
  <c r="E69" i="3"/>
  <c r="E86" i="3"/>
  <c r="E103" i="3"/>
  <c r="E129" i="3"/>
  <c r="E150" i="3"/>
  <c r="E20" i="3"/>
  <c r="E37" i="3"/>
  <c r="E59" i="3"/>
  <c r="E76" i="3"/>
  <c r="E94" i="3"/>
  <c r="E112" i="3"/>
  <c r="E139" i="3"/>
  <c r="E41" i="3"/>
  <c r="E168" i="3"/>
  <c r="E18" i="3"/>
  <c r="E35" i="3"/>
  <c r="E61" i="3"/>
  <c r="E79" i="3"/>
  <c r="E96" i="3"/>
  <c r="E141" i="3"/>
  <c r="E163" i="3"/>
  <c r="E5" i="3"/>
  <c r="E21" i="3"/>
  <c r="E40" i="3"/>
  <c r="E60" i="3"/>
  <c r="E78" i="3"/>
  <c r="E95" i="3"/>
  <c r="E140" i="3"/>
  <c r="E162" i="3"/>
  <c r="E9" i="3"/>
  <c r="E28" i="3"/>
  <c r="E47" i="3"/>
  <c r="E68" i="3"/>
  <c r="E85" i="3"/>
  <c r="E102" i="3"/>
  <c r="E149" i="3"/>
  <c r="E169" i="3"/>
  <c r="E44" i="3"/>
  <c r="E43" i="3"/>
  <c r="I5" i="3"/>
  <c r="H5" i="3"/>
  <c r="C174" i="3"/>
  <c r="C172" i="3" l="1"/>
  <c r="C173" i="3"/>
  <c r="C171" i="3"/>
  <c r="C156" i="3"/>
  <c r="C158" i="3"/>
  <c r="C160" i="3"/>
  <c r="C155" i="3"/>
  <c r="C157" i="3"/>
  <c r="C159" i="3"/>
  <c r="C154" i="3"/>
  <c r="G127" i="3"/>
  <c r="G156" i="3"/>
  <c r="G158" i="3"/>
  <c r="G160" i="3"/>
  <c r="G155" i="3"/>
  <c r="G157" i="3"/>
  <c r="G159" i="3"/>
  <c r="G161" i="3"/>
  <c r="C126" i="3"/>
  <c r="C127" i="3"/>
  <c r="G32" i="3"/>
  <c r="G126" i="3"/>
  <c r="C5" i="3"/>
  <c r="C32" i="3"/>
  <c r="G7" i="3"/>
  <c r="G9" i="3"/>
  <c r="G12" i="3"/>
  <c r="G16" i="3"/>
  <c r="G18" i="3"/>
  <c r="G20" i="3"/>
  <c r="G22" i="3"/>
  <c r="G24" i="3"/>
  <c r="G26" i="3"/>
  <c r="G28" i="3"/>
  <c r="G30" i="3"/>
  <c r="G33" i="3"/>
  <c r="G35" i="3"/>
  <c r="G37" i="3"/>
  <c r="G41" i="3"/>
  <c r="G43" i="3"/>
  <c r="G45" i="3"/>
  <c r="G47" i="3"/>
  <c r="G49" i="3"/>
  <c r="G50" i="3"/>
  <c r="G52" i="3"/>
  <c r="G59" i="3"/>
  <c r="G61" i="3"/>
  <c r="G64" i="3"/>
  <c r="G66" i="3"/>
  <c r="G68" i="3"/>
  <c r="G70" i="3"/>
  <c r="G72" i="3"/>
  <c r="G74" i="3"/>
  <c r="G76" i="3"/>
  <c r="G79" i="3"/>
  <c r="G81" i="3"/>
  <c r="G83" i="3"/>
  <c r="G85" i="3"/>
  <c r="G88" i="3"/>
  <c r="G90" i="3"/>
  <c r="G92" i="3"/>
  <c r="G94" i="3"/>
  <c r="G96" i="3"/>
  <c r="G98" i="3"/>
  <c r="G100" i="3"/>
  <c r="G102" i="3"/>
  <c r="G105" i="3"/>
  <c r="G107" i="3"/>
  <c r="G110" i="3"/>
  <c r="G112" i="3"/>
  <c r="G124" i="3"/>
  <c r="G131" i="3"/>
  <c r="G133" i="3"/>
  <c r="G135" i="3"/>
  <c r="G139" i="3"/>
  <c r="G141" i="3"/>
  <c r="G144" i="3"/>
  <c r="G147" i="3"/>
  <c r="G149" i="3"/>
  <c r="G151" i="3"/>
  <c r="G153" i="3"/>
  <c r="G163" i="3"/>
  <c r="G165" i="3"/>
  <c r="G167" i="3"/>
  <c r="G169" i="3"/>
  <c r="G175" i="3"/>
  <c r="G179" i="3"/>
  <c r="G10" i="3"/>
  <c r="G15" i="3"/>
  <c r="G17" i="3"/>
  <c r="G21" i="3"/>
  <c r="G23" i="3"/>
  <c r="G25" i="3"/>
  <c r="G27" i="3"/>
  <c r="G29" i="3"/>
  <c r="G31" i="3"/>
  <c r="G34" i="3"/>
  <c r="G36" i="3"/>
  <c r="G40" i="3"/>
  <c r="G42" i="3"/>
  <c r="G46" i="3"/>
  <c r="G58" i="3"/>
  <c r="G62" i="3"/>
  <c r="G67" i="3"/>
  <c r="G71" i="3"/>
  <c r="G75" i="3"/>
  <c r="G80" i="3"/>
  <c r="G89" i="3"/>
  <c r="G93" i="3"/>
  <c r="G97" i="3"/>
  <c r="G101" i="3"/>
  <c r="G106" i="3"/>
  <c r="G111" i="3"/>
  <c r="G125" i="3"/>
  <c r="G132" i="3"/>
  <c r="G138" i="3"/>
  <c r="G143" i="3"/>
  <c r="G148" i="3"/>
  <c r="G152" i="3"/>
  <c r="G164" i="3"/>
  <c r="G168" i="3"/>
  <c r="G44" i="3"/>
  <c r="G48" i="3"/>
  <c r="G51" i="3"/>
  <c r="G60" i="3"/>
  <c r="G65" i="3"/>
  <c r="G69" i="3"/>
  <c r="G78" i="3"/>
  <c r="G82" i="3"/>
  <c r="G86" i="3"/>
  <c r="G91" i="3"/>
  <c r="G95" i="3"/>
  <c r="G99" i="3"/>
  <c r="G103" i="3"/>
  <c r="G108" i="3"/>
  <c r="G129" i="3"/>
  <c r="G134" i="3"/>
  <c r="G140" i="3"/>
  <c r="G145" i="3"/>
  <c r="G150" i="3"/>
  <c r="G154" i="3"/>
  <c r="G162" i="3"/>
  <c r="G166" i="3"/>
  <c r="G170" i="3"/>
  <c r="G178" i="3"/>
  <c r="G6" i="3"/>
  <c r="G5" i="3"/>
  <c r="C7" i="3"/>
  <c r="C9" i="3"/>
  <c r="C12" i="3"/>
  <c r="C16" i="3"/>
  <c r="C18" i="3"/>
  <c r="C20" i="3"/>
  <c r="C22" i="3"/>
  <c r="C24" i="3"/>
  <c r="C28" i="3"/>
  <c r="C30" i="3"/>
  <c r="C33" i="3"/>
  <c r="C35" i="3"/>
  <c r="C37" i="3"/>
  <c r="C41" i="3"/>
  <c r="C43" i="3"/>
  <c r="C45" i="3"/>
  <c r="C47" i="3"/>
  <c r="C49" i="3"/>
  <c r="C50" i="3"/>
  <c r="C52" i="3"/>
  <c r="C59" i="3"/>
  <c r="C61" i="3"/>
  <c r="C64" i="3"/>
  <c r="C66" i="3"/>
  <c r="C68" i="3"/>
  <c r="C70" i="3"/>
  <c r="C72" i="3"/>
  <c r="C74" i="3"/>
  <c r="C76" i="3"/>
  <c r="C79" i="3"/>
  <c r="C81" i="3"/>
  <c r="C83" i="3"/>
  <c r="C85" i="3"/>
  <c r="C88" i="3"/>
  <c r="C90" i="3"/>
  <c r="C92" i="3"/>
  <c r="C94" i="3"/>
  <c r="C96" i="3"/>
  <c r="C98" i="3"/>
  <c r="C100" i="3"/>
  <c r="C102" i="3"/>
  <c r="C105" i="3"/>
  <c r="C107" i="3"/>
  <c r="C110" i="3"/>
  <c r="C112" i="3"/>
  <c r="C124" i="3"/>
  <c r="C131" i="3"/>
  <c r="C133" i="3"/>
  <c r="C139" i="3"/>
  <c r="C141" i="3"/>
  <c r="C144" i="3"/>
  <c r="C147" i="3"/>
  <c r="C149" i="3"/>
  <c r="C151" i="3"/>
  <c r="C153" i="3"/>
  <c r="C163" i="3"/>
  <c r="C165" i="3"/>
  <c r="C167" i="3"/>
  <c r="C169" i="3"/>
  <c r="C175" i="3"/>
  <c r="C179" i="3"/>
  <c r="C10" i="3"/>
  <c r="C15" i="3"/>
  <c r="C17" i="3"/>
  <c r="C21" i="3"/>
  <c r="C23" i="3"/>
  <c r="C27" i="3"/>
  <c r="C29" i="3"/>
  <c r="C31" i="3"/>
  <c r="C34" i="3"/>
  <c r="C40" i="3"/>
  <c r="C44" i="3"/>
  <c r="C48" i="3"/>
  <c r="C51" i="3"/>
  <c r="C60" i="3"/>
  <c r="C65" i="3"/>
  <c r="C78" i="3"/>
  <c r="C82" i="3"/>
  <c r="C86" i="3"/>
  <c r="C91" i="3"/>
  <c r="C95" i="3"/>
  <c r="C99" i="3"/>
  <c r="C103" i="3"/>
  <c r="C108" i="3"/>
  <c r="C129" i="3"/>
  <c r="C134" i="3"/>
  <c r="C140" i="3"/>
  <c r="C145" i="3"/>
  <c r="C150" i="3"/>
  <c r="C162" i="3"/>
  <c r="C166" i="3"/>
  <c r="C170" i="3"/>
  <c r="C178" i="3"/>
  <c r="C36" i="3"/>
  <c r="C42" i="3"/>
  <c r="C46" i="3"/>
  <c r="C58" i="3"/>
  <c r="C62" i="3"/>
  <c r="C67" i="3"/>
  <c r="C71" i="3"/>
  <c r="C75" i="3"/>
  <c r="C80" i="3"/>
  <c r="C84" i="3"/>
  <c r="C89" i="3"/>
  <c r="C93" i="3"/>
  <c r="C97" i="3"/>
  <c r="C101" i="3"/>
  <c r="C106" i="3"/>
  <c r="C111" i="3"/>
  <c r="C125" i="3"/>
  <c r="C132" i="3"/>
  <c r="C138" i="3"/>
  <c r="C143" i="3"/>
  <c r="C148" i="3"/>
  <c r="C152" i="3"/>
  <c r="C164" i="3"/>
  <c r="C168" i="3"/>
  <c r="C6" i="3"/>
</calcChain>
</file>

<file path=xl/sharedStrings.xml><?xml version="1.0" encoding="utf-8"?>
<sst xmlns="http://schemas.openxmlformats.org/spreadsheetml/2006/main" count="256" uniqueCount="172">
  <si>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</si>
  <si>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</si>
  <si>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</si>
  <si>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</si>
  <si>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</si>
  <si>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</si>
  <si>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</si>
  <si>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</si>
  <si>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</si>
  <si>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</si>
  <si>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</si>
  <si>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</si>
  <si>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</si>
  <si>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</si>
  <si>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</si>
  <si>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</si>
  <si>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</si>
  <si>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</si>
  <si>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</si>
  <si>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</si>
  <si>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</si>
  <si>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</si>
  <si>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</si>
  <si>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</si>
  <si>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</si>
  <si>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</si>
  <si>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</si>
  <si>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</si>
  <si>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</si>
  <si>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</si>
  <si>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</si>
  <si>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</si>
  <si>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"Оказание адресной социальной помощи отдельным категориям граждан"</t>
  </si>
  <si>
    <t>Основное мероприятие "Обеспечение и совершенствование социальной поддержки семьи и детей"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</si>
  <si>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</si>
  <si>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</si>
  <si>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</si>
  <si>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</si>
  <si>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</si>
  <si>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 xml:space="preserve"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</t>
  </si>
  <si>
    <t>5.3. Подпрограмма «Управление муниципальным имуществом в Кемском муниципальном районе»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</si>
  <si>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</si>
  <si>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</si>
  <si>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</si>
  <si>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</si>
  <si>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</si>
  <si>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</si>
  <si>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</si>
  <si>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</si>
  <si>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</si>
  <si>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</si>
  <si>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</si>
  <si>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</si>
  <si>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</si>
  <si>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</si>
  <si>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</si>
  <si>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Основное мероприятие "Реализация мероприятий регионального проекта "Цифровая культура" национального проекта "Культура"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</si>
  <si>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</si>
  <si>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</si>
  <si>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</si>
  <si>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</si>
  <si>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</si>
  <si>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</si>
  <si>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</si>
  <si>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</si>
  <si>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Представительские расходы муниципального образования </t>
  </si>
  <si>
    <t xml:space="preserve">Резервный фонд администрации для предупреждения и ликвидации чрезвычайных ситуаций </t>
  </si>
  <si>
    <t xml:space="preserve">Резерв на финансовое обеспечение расходных обязательств муниципальных образований, софинансируемых из вышестоящих бюджетов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</si>
  <si>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</si>
  <si>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</si>
  <si>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</si>
  <si>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</si>
  <si>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</si>
  <si>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</si>
  <si>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</si>
  <si>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 xml:space="preserve">Основное мероприятие «Реализации дополнительного образования по общеразвивающей программе» </t>
  </si>
  <si>
    <t>х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</si>
  <si>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</si>
  <si>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</si>
  <si>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"Обеспечение мероприятий по защите населения и территорий от чрезвычайных ситуаций природного и техногенного характера, гражданская оборона"</t>
  </si>
  <si>
    <t>Основное мероприятие "Обеспечение и реализация мероприятий по коммунальному хозяйству"</t>
  </si>
  <si>
    <t>Основное мероприятие "Реализация мероприятий государственной программы Республики Карелия "Обеспечение доступным и комфортным жильем и жилищно-коммунальными услугами"</t>
  </si>
  <si>
    <t>Мероприятия по ликвидации мест несанкционированного размещения отходов производства и потребления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</si>
  <si>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</si>
  <si>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>10. Непрограммные статьи расходов</t>
  </si>
  <si>
    <t>x</t>
  </si>
  <si>
    <t>Расходы на содержание аппаратов, финансовое обеспечение деятельности учреждений</t>
  </si>
  <si>
    <t>Непрограммные статьи расходов</t>
  </si>
  <si>
    <t>Основное мероприятие "Организация уличного освещения"</t>
  </si>
  <si>
    <t>Основное мероприятие "Обеспечение и реализация мероприятий по жилищному хозяйству"</t>
  </si>
  <si>
    <t>Проведение выборов депутатов представительного органа</t>
  </si>
  <si>
    <t>Подготовка к праздничным мероприятиям</t>
  </si>
  <si>
    <t>Мероприятия по осуществлению подвоза воды населению</t>
  </si>
  <si>
    <t>Компенсация части потерь в доходах муниципальных унитарных предприятий осуществляющие деятельность по обеспечению содержания и эксплуатации городской бани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</si>
  <si>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 xml:space="preserve">Мероприятия по пожарному надзору и обеспечению пожарной безопасности </t>
  </si>
  <si>
    <t>Реализация мероприятий по паромной переправе</t>
  </si>
  <si>
    <t xml:space="preserve">Софинансирование мероприятий по ликвидации мест несанкционированного размещения отходов производства и потребления </t>
  </si>
  <si>
    <t>11. Муниципальная программа "Повышение безопасности дорожного движения на территории Кемского городского поселения"</t>
  </si>
  <si>
    <t>Основное мероприятие «Капитальный ремонт, ремонт и содержание дорог общего пользования на территории населенных пунктов муниципального образования»</t>
  </si>
  <si>
    <t>11.1. Муниципальная программа "Повышение безопасности дорожного движения на территории Кемского городского поселения"</t>
  </si>
  <si>
    <t>12. Адресная программа "Переселение граждан из аварийного жилищного фонда"</t>
  </si>
  <si>
    <t>12.1.Подпрограмма "Переселение граждан из аварийного жилищного фонда"</t>
  </si>
  <si>
    <t>Основное мероприятие «Реализация мероприятий по повышению качества условий проживания населения федерального проекта «Формирование комфортной городской среды» национального проекта «Жилье и городская среда»</t>
  </si>
  <si>
    <t>Основное мероприятие «Организация уличного освещения»</t>
  </si>
  <si>
    <t>Основное мероприятие "Региональный проект "Патриотическое воспитание граждан Российской Федерации" в рамках реализации национального проекта "Образование"</t>
  </si>
  <si>
    <t>Основное мероприятие «Региональный проект «Культурная среда» в рамках реализации национального проекта «Культура»</t>
  </si>
  <si>
    <t>Глава муниципального образования (Расходы на выплаты персоналу государственных (муниципальных) органов)</t>
  </si>
  <si>
    <t xml:space="preserve">Осуществление полномочий контрольно - счетного органа </t>
  </si>
  <si>
    <t xml:space="preserve">Осуществление полномочий контрольно-счётного органа по  внешнему муниципальному финансовому контролю </t>
  </si>
  <si>
    <t>Основное мероприятие "Реализация отдельных мероприятий по образовательным программам начального, общего, основного общего, среднего общего федерального проекта "Успех каждого ребенка" национального проекта "Образование"</t>
  </si>
  <si>
    <t>2.4. Подпрограмма "Охрана и сохранение объектов культурного наследия (памятников истории и культуры), расположенных в границах Кемского муниципального района</t>
  </si>
  <si>
    <t>Основное мероприятие "Обеспечение сохранности объектов культурного наследия"</t>
  </si>
  <si>
    <t>2.5. Основное мероприятие "Обеспечение реализации муниципальной программы"</t>
  </si>
  <si>
    <t>4.4. Подпрограмма "Профилактика правонарушений"</t>
  </si>
  <si>
    <t>Основное мероприятие "Проведение акции "День борьбы с вредными привычками"</t>
  </si>
  <si>
    <t>Муниципальная программа "Обеспечение жильем и повышение качества жилищно-коммунальных услуг на территории Кемского района"</t>
  </si>
  <si>
    <t>14. Муниципальная программа "Формирование современной городской среды на территории Кемского городского поселения"</t>
  </si>
  <si>
    <t>14.1. Муниципальная программа "Формирование современной городской среды на территории Кемского городского поселения</t>
  </si>
  <si>
    <t>15. Муниципальная программа "Формирование современной городской среды на территории Рабочеостровского сельского поселения на 2018-2022 годы"</t>
  </si>
  <si>
    <t>15.1.Муниципальная программа "Формирование современной городской среды на территории Рабочеостровского сельского поселения на 2018-2022 годы"</t>
  </si>
  <si>
    <t>16. Муниципальная программа «Повышение безопасности дорожного движения на территории Рабочеостровского сельского поселения»</t>
  </si>
  <si>
    <t>16.1. Муниципальная программа «Повышение безопасности дорожного движения на территории Рабочеостровского сельского поселения»</t>
  </si>
  <si>
    <t>17. Муниципальная программа «Управление муниципальным имуществом в Рабочеостровским сельском поселении»</t>
  </si>
  <si>
    <t>17.1. Муниципальная программа «Управление муниципальным имуществом в Рабочеостровским сельском поселении»</t>
  </si>
  <si>
    <t>18.1. Муниципальная программа "Благоустройство на территории Рабочеостровского сельского поселения"</t>
  </si>
  <si>
    <t>18. Муниципальная программа "Благоустройство на территории Рабочеостровского сельского поселения"</t>
  </si>
  <si>
    <t>20. Муниципальная программа "Благоустройство на территории Кривопорожского сельского поселения"</t>
  </si>
  <si>
    <t>20.1. Муниципальная программа "Благоустройство на территории Кривопорожского сельского поселения"</t>
  </si>
  <si>
    <t>21. Муниципальная программа «Повышение безопасности дорожного движения на территории Кривопорожского сельского поселения»</t>
  </si>
  <si>
    <t>21.1. Муниципальная программа «Повышение безопасности дорожного движения на территории Кривопорожского сельского поселения»</t>
  </si>
  <si>
    <t>22. Муниципальная программа «Экономическое развитие и поддержка экономики в Кривопорожском сельском поселении»</t>
  </si>
  <si>
    <t xml:space="preserve">22.1. Подпрограмма «Управление муниципальным имуществом в Кривопорожском сельском поселении» </t>
  </si>
  <si>
    <t>24. Муниципальная программа «Повышение безопасности дорожного движения на территории Куземского сельского поселения»</t>
  </si>
  <si>
    <t>24.1. Муниципальная программа «Повышение безопасности дорожного движения на территории Куземского сельского поселения»</t>
  </si>
  <si>
    <t>25. Муниципальная программа "Благоустройство на территории Куземского сельского поселения"</t>
  </si>
  <si>
    <t>25.1. Муниципальная программа "Благоустройство на территории Куземского сельского поселения"</t>
  </si>
  <si>
    <t>26. Муниципальная программа «Экономическое развитие и поддержка экономики в Куземском  сельском поселении»</t>
  </si>
  <si>
    <t>Осуществление полномочий по внешнему муниципальному контролю</t>
  </si>
  <si>
    <t>4.5. Подпрограмма "Противодействие экстремизму на территории Кемского муниципального района"</t>
  </si>
  <si>
    <t>Реализация мероприятий в рамках иного межбюджетного трансферта на организацию информирования населения на тему патриотизма на территории Республики Карелия</t>
  </si>
  <si>
    <t>Реализация мероприятий в рамках иного межбюджетного трансферта на поощрение муниципальных образований за содействие в выполнении поручения Президента Российской Федерации от 14 февраля 2023 года</t>
  </si>
  <si>
    <t>Реализация мероприятий региональной программы Республики Карелия «Модернизация систем коммунальной инфраструктуры Республики Карелия (2023-2027 годы)» за счет средств, поступивших от публично-правовой компании «Фонд развития территорий»</t>
  </si>
  <si>
    <t>Основное мероприятие «Переселение граждан из многоквартирных домов, признанных аварийными и подлежащими сносу»</t>
  </si>
  <si>
    <t>Реализация мероприятий в рамках иного межбюджетного трансферта на 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</si>
  <si>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Реализация мероприятий на поддержку развития территориального общественного самоуправления</t>
  </si>
  <si>
    <t>Компенсация части затрат за приобретенные и переданные в мун собственность жилые помещения</t>
  </si>
  <si>
    <t>Реализация мероприятий по предоставлению субсидии МУП "КЭСНА" на обеспечение производственной деятельности</t>
  </si>
  <si>
    <t>Основное мероприятие реализация регионального проекта «Все лучшее детям» в рамках реализации национального проекта «Молодежь и дети»</t>
  </si>
  <si>
    <t>Основное мероприятие реализация регионального проекта "Педагоги и наставники (Республика Карелия)" в рамках реализации национального проекта "Молодежь и дети"</t>
  </si>
  <si>
    <t>4.2. Подпрограмма "Профилактика терроризма, а также минимизация и (или) ликвидация последствий его проявления на территории муниципального образования"</t>
  </si>
  <si>
    <t>Основное мерпориятие "Разработка и организация размещения памяток для информирвоания населения в местах массового скопления граждан</t>
  </si>
  <si>
    <t>4.3. Подпрограмма "Профилактика немедицинского потребления наркотиков"</t>
  </si>
  <si>
    <t>Основное мероприятие "Использование наглядной агитации и литературы по профилактике наркомании, буклетов, листовок, методических пособий, памяток для детей, подростков, педагогов и родителей"</t>
  </si>
  <si>
    <t>Основное мероприятие релизация регионального проекта «Модернизация коммунальной инфраструктуры» в рамках реализации национального проекта «Инфраструктура для жизни»</t>
  </si>
  <si>
    <t>Резерв на финансовое обеспечение расходных обязательств муниципальных образований</t>
  </si>
  <si>
    <t>Реализация мероприятий по строительству, капитальному ремонту, ремонту инженерных сетей</t>
  </si>
  <si>
    <t>Мероприятия  по проведению ремонта в муниципальной городской бане</t>
  </si>
  <si>
    <t>Основное мероприятие реализация регионального проекта «Формирование комфортной городской среды» в рамках реализации национального проекта «Инфраструктура для жизни»</t>
  </si>
  <si>
    <t>26.2. Подпрограмма «Управление муниципальным имуществом в сельском поселении»</t>
  </si>
  <si>
    <t>26.1 Подпрограмма «Малое и среднее предпринимательство на территории сельского поселения»</t>
  </si>
  <si>
    <t>Основное мероприятие «Финансовая поддержка субъектов малого и среднего предпринимательства»</t>
  </si>
  <si>
    <t>Основное мероприятие "Кадровое обеспечение системы начального общего, основного общего образования"</t>
  </si>
  <si>
    <t>Основное мероприятие "Формирование условия для развития и совершенствования системы транспортного обслуживания населения"</t>
  </si>
  <si>
    <t>Мероприятия по гражданской обороне</t>
  </si>
  <si>
    <t>Реализация мероприятий по закупке техники коммунального назначения</t>
  </si>
  <si>
    <t>Проведение выборов главы муниципального образования</t>
  </si>
  <si>
    <t>Информация о расходах консолидированного бюджета Кемского муниципального района по муниципальным программам и непрограмным направлениям деятельности за 9 месяцев 2025 года</t>
  </si>
  <si>
    <t>Факт на 01.10.2024 отчетный год</t>
  </si>
  <si>
    <t>План на 2025 год по состоянию на 01.10.2025 (текущий ) год</t>
  </si>
  <si>
    <t>Факт на 01.10.2025 (текущий) год</t>
  </si>
  <si>
    <t>Основное мероприятие  реализация регионального проекта «Жилье» в рамках реализации национального проекта «Инфраструктура для жизни»</t>
  </si>
  <si>
    <t>Взнос муниципальных образований в уставные капиталы (устаные фонды)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</si>
</sst>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11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0" fontId="4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wrapText="1"/>
    </xf>
    <xf numFmtId="164" fontId="3" fillId="2" borderId="0" xfId="0" applyNumberFormat="1" applyFont="1" applyFill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 wrapText="1"/>
    </xf>
    <xf numFmtId="3" fontId="2" fillId="3" borderId="5" xfId="0" applyNumberFormat="1" applyFont="1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3" fontId="2" fillId="3" borderId="10" xfId="0" applyNumberFormat="1" applyFont="1" applyFill="1" applyBorder="1" applyAlignment="1">
      <alignment horizontal="center" vertical="center"/>
    </xf>
    <xf numFmtId="165" fontId="2" fillId="3" borderId="10" xfId="0" applyNumberFormat="1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/>
    </xf>
    <xf numFmtId="165" fontId="2" fillId="3" borderId="13" xfId="0" applyNumberFormat="1" applyFont="1" applyFill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3" fontId="10" fillId="4" borderId="1" xfId="0" applyNumberFormat="1" applyFont="1" applyFill="1" applyBorder="1" applyAlignment="1">
      <alignment horizontal="center" vertical="center"/>
    </xf>
    <xf numFmtId="165" fontId="10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9" fontId="2" fillId="4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6" fillId="3" borderId="10" xfId="0" applyNumberFormat="1" applyFont="1" applyFill="1" applyBorder="1" applyAlignment="1">
      <alignment horizontal="center" vertical="center"/>
    </xf>
    <xf numFmtId="165" fontId="6" fillId="3" borderId="10" xfId="0" applyNumberFormat="1" applyFont="1" applyFill="1" applyBorder="1" applyAlignment="1">
      <alignment horizontal="center" vertical="center"/>
    </xf>
    <xf numFmtId="3" fontId="6" fillId="3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8"/>
  <sheetViews>
    <sheetView tabSelected="1" zoomScale="80" zoomScaleNormal="80" workbookViewId="0">
      <pane ySplit="3" topLeftCell="A119" activePane="bottomLeft" state="frozen"/>
      <selection pane="bottomLeft" activeCell="E128" sqref="E128"/>
    </sheetView>
  </sheetViews>
  <sheetFormatPr defaultRowHeight="12.75" x14ac:dyDescent="0.2"/>
  <cols>
    <col min="1" max="1" width="54.85546875" style="8" customWidth="1"/>
    <col min="2" max="2" width="14.5703125" style="11" customWidth="1"/>
    <col min="3" max="3" width="14.28515625" style="5" customWidth="1"/>
    <col min="4" max="4" width="15.42578125" style="5" customWidth="1"/>
    <col min="5" max="5" width="14.28515625" style="5" customWidth="1"/>
    <col min="6" max="6" width="15.85546875" style="5" customWidth="1"/>
    <col min="7" max="7" width="16" style="5" customWidth="1"/>
    <col min="8" max="8" width="12.28515625" style="5" customWidth="1"/>
    <col min="9" max="9" width="13.140625" style="5" customWidth="1"/>
    <col min="10" max="10" width="9.140625" style="5"/>
    <col min="11" max="11" width="20.85546875" style="5" customWidth="1"/>
    <col min="12" max="16384" width="9.140625" style="5"/>
  </cols>
  <sheetData>
    <row r="1" spans="1:11" ht="41.25" customHeight="1" x14ac:dyDescent="0.2">
      <c r="A1" s="74" t="s">
        <v>166</v>
      </c>
      <c r="B1" s="74"/>
      <c r="C1" s="74"/>
      <c r="D1" s="74"/>
      <c r="E1" s="74"/>
      <c r="F1" s="74"/>
      <c r="G1" s="74"/>
      <c r="H1" s="74"/>
      <c r="I1" s="74"/>
    </row>
    <row r="2" spans="1:11" ht="27" customHeight="1" x14ac:dyDescent="0.25">
      <c r="A2" s="6"/>
      <c r="B2" s="10"/>
      <c r="C2" s="1"/>
      <c r="D2" s="1"/>
      <c r="E2" s="1"/>
      <c r="F2" s="1"/>
      <c r="G2" s="1"/>
      <c r="H2" s="1"/>
      <c r="I2" s="7" t="s">
        <v>2</v>
      </c>
    </row>
    <row r="3" spans="1:11" ht="99" customHeight="1" x14ac:dyDescent="0.2">
      <c r="A3" s="2" t="s">
        <v>0</v>
      </c>
      <c r="B3" s="32" t="s">
        <v>167</v>
      </c>
      <c r="C3" s="2" t="s">
        <v>3</v>
      </c>
      <c r="D3" s="2" t="s">
        <v>168</v>
      </c>
      <c r="E3" s="2" t="s">
        <v>4</v>
      </c>
      <c r="F3" s="2" t="s">
        <v>169</v>
      </c>
      <c r="G3" s="2" t="s">
        <v>4</v>
      </c>
      <c r="H3" s="2" t="s">
        <v>1</v>
      </c>
      <c r="I3" s="2" t="s">
        <v>5</v>
      </c>
      <c r="J3" s="12"/>
      <c r="K3" s="13"/>
    </row>
    <row r="4" spans="1:11" ht="15.75" thickBot="1" x14ac:dyDescent="0.3">
      <c r="A4" s="14">
        <v>1</v>
      </c>
      <c r="B4" s="15">
        <v>2</v>
      </c>
      <c r="C4" s="16">
        <v>3</v>
      </c>
      <c r="D4" s="16">
        <v>4</v>
      </c>
      <c r="E4" s="16">
        <v>5</v>
      </c>
      <c r="F4" s="16">
        <v>6</v>
      </c>
      <c r="G4" s="16">
        <v>7</v>
      </c>
      <c r="H4" s="16">
        <v>8</v>
      </c>
      <c r="I4" s="16">
        <v>9</v>
      </c>
    </row>
    <row r="5" spans="1:11" ht="43.5" thickBot="1" x14ac:dyDescent="0.25">
      <c r="A5" s="30" t="s">
        <v>6</v>
      </c>
      <c r="B5" s="27">
        <f>SUM(B6+B9+B16+B20+B23)</f>
        <v>397073.60000000003</v>
      </c>
      <c r="C5" s="28">
        <f>SUM(B5/$B$180)</f>
        <v>0.6371067557702027</v>
      </c>
      <c r="D5" s="27">
        <f>SUM(D6+D9+D16+D20+D23)</f>
        <v>677933.6</v>
      </c>
      <c r="E5" s="28">
        <f t="shared" ref="E5:E35" si="0">D5/$D$180</f>
        <v>0.49631464557639199</v>
      </c>
      <c r="F5" s="27">
        <f>SUM(F6+F9+F16+F20+F23)</f>
        <v>484287.30000000005</v>
      </c>
      <c r="G5" s="28">
        <f t="shared" ref="G5:G35" si="1">F5/$F$180</f>
        <v>0.55139335448949511</v>
      </c>
      <c r="H5" s="27">
        <f>F5/B5*100-100</f>
        <v>21.964114461399603</v>
      </c>
      <c r="I5" s="29">
        <f>F5/D5*100</f>
        <v>71.435801382318274</v>
      </c>
    </row>
    <row r="6" spans="1:11" ht="32.25" customHeight="1" x14ac:dyDescent="0.2">
      <c r="A6" s="38" t="s">
        <v>7</v>
      </c>
      <c r="B6" s="17">
        <f>B7+B8</f>
        <v>95518.2</v>
      </c>
      <c r="C6" s="18">
        <f>SUM(B6/$B$180)</f>
        <v>0.15325947259905812</v>
      </c>
      <c r="D6" s="57">
        <f>D7</f>
        <v>143530.70000000001</v>
      </c>
      <c r="E6" s="58">
        <f t="shared" si="0"/>
        <v>0.10507871051063328</v>
      </c>
      <c r="F6" s="57">
        <f>F7</f>
        <v>108912.9</v>
      </c>
      <c r="G6" s="18">
        <f t="shared" si="1"/>
        <v>0.12400459247677759</v>
      </c>
      <c r="H6" s="17">
        <f t="shared" ref="H6:H9" si="2">F6/B6*100-100</f>
        <v>14.023191391797567</v>
      </c>
      <c r="I6" s="19">
        <f t="shared" ref="I6:I81" si="3">F6/D6*100</f>
        <v>75.881257459205585</v>
      </c>
    </row>
    <row r="7" spans="1:11" ht="45" x14ac:dyDescent="0.2">
      <c r="A7" s="35" t="s">
        <v>9</v>
      </c>
      <c r="B7" s="3">
        <v>95518.2</v>
      </c>
      <c r="C7" s="4">
        <f>SUM(B7/$B$180)</f>
        <v>0.15325947259905812</v>
      </c>
      <c r="D7" s="55">
        <v>143530.70000000001</v>
      </c>
      <c r="E7" s="56">
        <f t="shared" si="0"/>
        <v>0.10507871051063328</v>
      </c>
      <c r="F7" s="55">
        <v>108912.9</v>
      </c>
      <c r="G7" s="4">
        <f t="shared" si="1"/>
        <v>0.12400459247677759</v>
      </c>
      <c r="H7" s="3">
        <f t="shared" si="2"/>
        <v>14.023191391797567</v>
      </c>
      <c r="I7" s="9">
        <f t="shared" si="3"/>
        <v>75.881257459205585</v>
      </c>
    </row>
    <row r="8" spans="1:11" ht="30" hidden="1" x14ac:dyDescent="0.2">
      <c r="A8" s="36" t="s">
        <v>10</v>
      </c>
      <c r="B8" s="53">
        <v>0</v>
      </c>
      <c r="C8" s="4">
        <f>SUM(B8/$B$180)</f>
        <v>0</v>
      </c>
      <c r="D8" s="55">
        <v>0</v>
      </c>
      <c r="E8" s="56">
        <f t="shared" si="0"/>
        <v>0</v>
      </c>
      <c r="F8" s="55">
        <v>0</v>
      </c>
      <c r="G8" s="4">
        <f t="shared" si="1"/>
        <v>0</v>
      </c>
      <c r="H8" s="3" t="s">
        <v>76</v>
      </c>
      <c r="I8" s="9" t="s">
        <v>85</v>
      </c>
    </row>
    <row r="9" spans="1:11" ht="30" x14ac:dyDescent="0.2">
      <c r="A9" s="34" t="s">
        <v>8</v>
      </c>
      <c r="B9" s="3">
        <f>B10+B12+B13+B15</f>
        <v>263422.10000000003</v>
      </c>
      <c r="C9" s="4">
        <f>SUM(B9/$B$180)</f>
        <v>0.42266219544480899</v>
      </c>
      <c r="D9" s="55">
        <f>SUM(D10:D15)</f>
        <v>470850</v>
      </c>
      <c r="E9" s="56">
        <f t="shared" si="0"/>
        <v>0.34470890787776881</v>
      </c>
      <c r="F9" s="55">
        <f>SUM(F10:F15)</f>
        <v>327994.90000000002</v>
      </c>
      <c r="G9" s="4">
        <f t="shared" si="1"/>
        <v>0.37344404481894633</v>
      </c>
      <c r="H9" s="3">
        <f t="shared" si="2"/>
        <v>24.513053384662854</v>
      </c>
      <c r="I9" s="9">
        <f t="shared" si="3"/>
        <v>69.660167781671447</v>
      </c>
    </row>
    <row r="10" spans="1:11" ht="45" x14ac:dyDescent="0.2">
      <c r="A10" s="35" t="s">
        <v>11</v>
      </c>
      <c r="B10" s="3">
        <v>262148.40000000002</v>
      </c>
      <c r="C10" s="4">
        <f>SUM(B10/$B$180)</f>
        <v>0.42061853685147893</v>
      </c>
      <c r="D10" s="55">
        <v>366639.2</v>
      </c>
      <c r="E10" s="56">
        <f t="shared" si="0"/>
        <v>0.26841626466428559</v>
      </c>
      <c r="F10" s="55">
        <v>267318.3</v>
      </c>
      <c r="G10" s="4">
        <f t="shared" si="1"/>
        <v>0.30435969341634439</v>
      </c>
      <c r="H10" s="3">
        <f t="shared" ref="H10:H81" si="4">F10/B10*100-100</f>
        <v>1.9721272378545791</v>
      </c>
      <c r="I10" s="9">
        <f t="shared" si="3"/>
        <v>72.910452564810299</v>
      </c>
    </row>
    <row r="11" spans="1:11" ht="30" x14ac:dyDescent="0.2">
      <c r="A11" s="35" t="s">
        <v>161</v>
      </c>
      <c r="B11" s="3">
        <v>0</v>
      </c>
      <c r="C11" s="4">
        <f>SUM(B11/$B$180)</f>
        <v>0</v>
      </c>
      <c r="D11" s="55">
        <v>32.4</v>
      </c>
      <c r="E11" s="56">
        <f t="shared" si="0"/>
        <v>2.3720014049569312E-5</v>
      </c>
      <c r="F11" s="55">
        <v>32.4</v>
      </c>
      <c r="G11" s="4">
        <f t="shared" si="1"/>
        <v>3.6889558502689705E-5</v>
      </c>
      <c r="H11" s="3" t="e">
        <f t="shared" si="4"/>
        <v>#DIV/0!</v>
      </c>
      <c r="I11" s="9">
        <f t="shared" si="3"/>
        <v>100</v>
      </c>
    </row>
    <row r="12" spans="1:11" ht="72.75" customHeight="1" x14ac:dyDescent="0.2">
      <c r="A12" s="35" t="s">
        <v>109</v>
      </c>
      <c r="B12" s="3">
        <v>157</v>
      </c>
      <c r="C12" s="4">
        <f>SUM(B12/$B$180)</f>
        <v>2.5190735585524149E-4</v>
      </c>
      <c r="D12" s="55">
        <v>0</v>
      </c>
      <c r="E12" s="56">
        <f t="shared" si="0"/>
        <v>0</v>
      </c>
      <c r="F12" s="55">
        <v>0</v>
      </c>
      <c r="G12" s="4">
        <f t="shared" si="1"/>
        <v>0</v>
      </c>
      <c r="H12" s="3" t="s">
        <v>76</v>
      </c>
      <c r="I12" s="9" t="s">
        <v>76</v>
      </c>
    </row>
    <row r="13" spans="1:11" ht="72.75" customHeight="1" x14ac:dyDescent="0.2">
      <c r="A13" s="35" t="s">
        <v>104</v>
      </c>
      <c r="B13" s="3">
        <v>1116.7</v>
      </c>
      <c r="C13" s="4">
        <f>SUM(B13/$B$180)</f>
        <v>1.7917512374748291E-3</v>
      </c>
      <c r="D13" s="55">
        <v>0</v>
      </c>
      <c r="E13" s="56">
        <f t="shared" si="0"/>
        <v>0</v>
      </c>
      <c r="F13" s="55">
        <v>0</v>
      </c>
      <c r="G13" s="4">
        <f t="shared" si="1"/>
        <v>0</v>
      </c>
      <c r="H13" s="3" t="s">
        <v>76</v>
      </c>
      <c r="I13" s="9" t="e">
        <f t="shared" si="3"/>
        <v>#DIV/0!</v>
      </c>
    </row>
    <row r="14" spans="1:11" ht="59.25" customHeight="1" x14ac:dyDescent="0.2">
      <c r="A14" s="35" t="s">
        <v>147</v>
      </c>
      <c r="B14" s="3">
        <v>0</v>
      </c>
      <c r="C14" s="4">
        <f>SUM(B14/$B$180)</f>
        <v>0</v>
      </c>
      <c r="D14" s="55">
        <v>72974.3</v>
      </c>
      <c r="E14" s="56">
        <f t="shared" si="0"/>
        <v>5.3424426582021171E-2</v>
      </c>
      <c r="F14" s="55">
        <v>39584.800000000003</v>
      </c>
      <c r="G14" s="4">
        <f t="shared" si="1"/>
        <v>4.50699319573232E-2</v>
      </c>
      <c r="H14" s="3" t="e">
        <f t="shared" si="4"/>
        <v>#DIV/0!</v>
      </c>
      <c r="I14" s="9">
        <f t="shared" si="3"/>
        <v>54.244850584383819</v>
      </c>
    </row>
    <row r="15" spans="1:11" ht="62.25" customHeight="1" x14ac:dyDescent="0.2">
      <c r="A15" s="35" t="s">
        <v>148</v>
      </c>
      <c r="B15" s="3">
        <v>0</v>
      </c>
      <c r="C15" s="4">
        <f>SUM(B15/$B$180)</f>
        <v>0</v>
      </c>
      <c r="D15" s="55">
        <v>31204.1</v>
      </c>
      <c r="E15" s="56">
        <f t="shared" si="0"/>
        <v>2.2844496617412523E-2</v>
      </c>
      <c r="F15" s="55">
        <v>21059.4</v>
      </c>
      <c r="G15" s="4">
        <f t="shared" si="1"/>
        <v>2.3977529886776039E-2</v>
      </c>
      <c r="H15" s="3" t="e">
        <f t="shared" si="4"/>
        <v>#DIV/0!</v>
      </c>
      <c r="I15" s="9">
        <f t="shared" si="3"/>
        <v>67.489208148929151</v>
      </c>
    </row>
    <row r="16" spans="1:11" ht="30" x14ac:dyDescent="0.2">
      <c r="A16" s="34" t="s">
        <v>12</v>
      </c>
      <c r="B16" s="3">
        <f>SUM(B17:B18)</f>
        <v>15256.1</v>
      </c>
      <c r="C16" s="4">
        <f>SUM(B16/$B$180)</f>
        <v>2.447849561568885E-2</v>
      </c>
      <c r="D16" s="55">
        <f>SUM(D17:D19)</f>
        <v>26223.3</v>
      </c>
      <c r="E16" s="56">
        <f t="shared" si="0"/>
        <v>1.9198056926730583E-2</v>
      </c>
      <c r="F16" s="55">
        <f>SUM(F17:F19)</f>
        <v>19973.400000000001</v>
      </c>
      <c r="G16" s="4">
        <f t="shared" si="1"/>
        <v>2.2741046536963662E-2</v>
      </c>
      <c r="H16" s="3">
        <f t="shared" si="4"/>
        <v>30.920746455516166</v>
      </c>
      <c r="I16" s="9">
        <f t="shared" si="3"/>
        <v>76.166615185731786</v>
      </c>
    </row>
    <row r="17" spans="1:9" ht="32.25" customHeight="1" x14ac:dyDescent="0.2">
      <c r="A17" s="35" t="s">
        <v>13</v>
      </c>
      <c r="B17" s="3">
        <v>15256.1</v>
      </c>
      <c r="C17" s="4">
        <f>SUM(B17/$B$180)</f>
        <v>2.447849561568885E-2</v>
      </c>
      <c r="D17" s="55">
        <v>26223.3</v>
      </c>
      <c r="E17" s="56">
        <f t="shared" si="0"/>
        <v>1.9198056926730583E-2</v>
      </c>
      <c r="F17" s="55">
        <v>19973.400000000001</v>
      </c>
      <c r="G17" s="4">
        <f t="shared" si="1"/>
        <v>2.2741046536963662E-2</v>
      </c>
      <c r="H17" s="3">
        <f t="shared" si="4"/>
        <v>30.920746455516166</v>
      </c>
      <c r="I17" s="9">
        <f t="shared" si="3"/>
        <v>76.166615185731786</v>
      </c>
    </row>
    <row r="18" spans="1:9" ht="37.5" hidden="1" customHeight="1" x14ac:dyDescent="0.2">
      <c r="A18" s="33" t="s">
        <v>14</v>
      </c>
      <c r="B18" s="53">
        <v>0</v>
      </c>
      <c r="C18" s="4">
        <f>SUM(B18/$B$180)</f>
        <v>0</v>
      </c>
      <c r="D18" s="53">
        <v>0</v>
      </c>
      <c r="E18" s="4">
        <f t="shared" si="0"/>
        <v>0</v>
      </c>
      <c r="F18" s="53">
        <v>0</v>
      </c>
      <c r="G18" s="4">
        <f t="shared" si="1"/>
        <v>0</v>
      </c>
      <c r="H18" s="3" t="s">
        <v>76</v>
      </c>
      <c r="I18" s="9" t="s">
        <v>85</v>
      </c>
    </row>
    <row r="19" spans="1:9" ht="33.75" customHeight="1" x14ac:dyDescent="0.2">
      <c r="A19" s="35" t="s">
        <v>14</v>
      </c>
      <c r="B19" s="3">
        <v>0</v>
      </c>
      <c r="C19" s="4">
        <f>SUM(B19/$B$180)</f>
        <v>0</v>
      </c>
      <c r="D19" s="55">
        <v>0</v>
      </c>
      <c r="E19" s="56">
        <f t="shared" si="0"/>
        <v>0</v>
      </c>
      <c r="F19" s="55">
        <v>0</v>
      </c>
      <c r="G19" s="56">
        <f t="shared" si="1"/>
        <v>0</v>
      </c>
      <c r="H19" s="3"/>
      <c r="I19" s="9"/>
    </row>
    <row r="20" spans="1:9" ht="15.75" customHeight="1" x14ac:dyDescent="0.2">
      <c r="A20" s="34" t="s">
        <v>15</v>
      </c>
      <c r="B20" s="3">
        <f>SUM(B21:B22)</f>
        <v>58.2</v>
      </c>
      <c r="C20" s="4">
        <f>SUM(B20/$B$180)</f>
        <v>9.3382217266083144E-5</v>
      </c>
      <c r="D20" s="55">
        <f>SUM(D21:D22)</f>
        <v>136.4</v>
      </c>
      <c r="E20" s="56">
        <f t="shared" si="0"/>
        <v>9.9858330751890562E-5</v>
      </c>
      <c r="F20" s="55">
        <f>SUM(F21:F22)</f>
        <v>64.5</v>
      </c>
      <c r="G20" s="4">
        <f t="shared" si="1"/>
        <v>7.3437547019243401E-5</v>
      </c>
      <c r="H20" s="3" t="s">
        <v>85</v>
      </c>
      <c r="I20" s="9">
        <f t="shared" si="3"/>
        <v>47.287390029325508</v>
      </c>
    </row>
    <row r="21" spans="1:9" ht="30" customHeight="1" x14ac:dyDescent="0.2">
      <c r="A21" s="35" t="s">
        <v>16</v>
      </c>
      <c r="B21" s="3">
        <v>58.2</v>
      </c>
      <c r="C21" s="4">
        <f>SUM(B21/$B$180)</f>
        <v>9.3382217266083144E-5</v>
      </c>
      <c r="D21" s="55">
        <v>136.4</v>
      </c>
      <c r="E21" s="56">
        <f t="shared" si="0"/>
        <v>9.9858330751890562E-5</v>
      </c>
      <c r="F21" s="55">
        <v>64.5</v>
      </c>
      <c r="G21" s="4">
        <f t="shared" si="1"/>
        <v>7.3437547019243401E-5</v>
      </c>
      <c r="H21" s="3" t="s">
        <v>85</v>
      </c>
      <c r="I21" s="9">
        <f t="shared" si="3"/>
        <v>47.287390029325508</v>
      </c>
    </row>
    <row r="22" spans="1:9" ht="51" hidden="1" customHeight="1" x14ac:dyDescent="0.2">
      <c r="A22" s="36" t="s">
        <v>17</v>
      </c>
      <c r="B22" s="53">
        <v>0</v>
      </c>
      <c r="C22" s="4">
        <f>SUM(B22/$B$180)</f>
        <v>0</v>
      </c>
      <c r="D22" s="53">
        <v>0</v>
      </c>
      <c r="E22" s="4">
        <f t="shared" si="0"/>
        <v>0</v>
      </c>
      <c r="F22" s="53">
        <v>0</v>
      </c>
      <c r="G22" s="4">
        <f t="shared" si="1"/>
        <v>0</v>
      </c>
      <c r="H22" s="3" t="s">
        <v>85</v>
      </c>
      <c r="I22" s="9" t="s">
        <v>85</v>
      </c>
    </row>
    <row r="23" spans="1:9" ht="35.25" customHeight="1" thickBot="1" x14ac:dyDescent="0.25">
      <c r="A23" s="37" t="s">
        <v>54</v>
      </c>
      <c r="B23" s="20">
        <v>22819</v>
      </c>
      <c r="C23" s="21">
        <f>SUM(B23/$B$180)</f>
        <v>3.6613209893380606E-2</v>
      </c>
      <c r="D23" s="59">
        <v>37193.199999999997</v>
      </c>
      <c r="E23" s="60">
        <f t="shared" si="0"/>
        <v>2.7229111930507446E-2</v>
      </c>
      <c r="F23" s="59">
        <v>27341.599999999999</v>
      </c>
      <c r="G23" s="21">
        <f t="shared" si="1"/>
        <v>3.1130233109788297E-2</v>
      </c>
      <c r="H23" s="20">
        <f t="shared" si="4"/>
        <v>19.819448705026502</v>
      </c>
      <c r="I23" s="22">
        <f t="shared" si="3"/>
        <v>73.512362474860993</v>
      </c>
    </row>
    <row r="24" spans="1:9" ht="45" customHeight="1" thickBot="1" x14ac:dyDescent="0.25">
      <c r="A24" s="30" t="s">
        <v>18</v>
      </c>
      <c r="B24" s="27">
        <f>SUM(B25+B30+B35+B40+B38)</f>
        <v>81443.5</v>
      </c>
      <c r="C24" s="28">
        <f>SUM(B24/$B$180)</f>
        <v>0.13067653972354368</v>
      </c>
      <c r="D24" s="61">
        <f>SUM(D25+D30+D35+D40+D38)</f>
        <v>148017.1</v>
      </c>
      <c r="E24" s="62">
        <f t="shared" si="0"/>
        <v>0.10836320035729956</v>
      </c>
      <c r="F24" s="61">
        <f>SUM(F25+F30+F35+F40+F38)</f>
        <v>109402.6</v>
      </c>
      <c r="G24" s="28">
        <f t="shared" si="1"/>
        <v>0.12456214855081361</v>
      </c>
      <c r="H24" s="27">
        <f t="shared" si="4"/>
        <v>34.329443110868283</v>
      </c>
      <c r="I24" s="29">
        <f t="shared" si="3"/>
        <v>73.912135827549648</v>
      </c>
    </row>
    <row r="25" spans="1:9" ht="45" x14ac:dyDescent="0.2">
      <c r="A25" s="38" t="s">
        <v>19</v>
      </c>
      <c r="B25" s="17">
        <f>SUM(B26:B29)</f>
        <v>47352.9</v>
      </c>
      <c r="C25" s="18">
        <f>SUM(B25/$B$180)</f>
        <v>7.5977986185208055E-2</v>
      </c>
      <c r="D25" s="57">
        <f>SUM(D26:D29)</f>
        <v>94667.5</v>
      </c>
      <c r="E25" s="58">
        <f t="shared" si="0"/>
        <v>6.9306000927086511E-2</v>
      </c>
      <c r="F25" s="57">
        <f>SUM(F26:F29)</f>
        <v>64822.399999999994</v>
      </c>
      <c r="G25" s="18">
        <f t="shared" si="1"/>
        <v>7.3804620897677559E-2</v>
      </c>
      <c r="H25" s="17">
        <f t="shared" si="4"/>
        <v>36.892143881367332</v>
      </c>
      <c r="I25" s="19">
        <f t="shared" si="3"/>
        <v>68.473763435181027</v>
      </c>
    </row>
    <row r="26" spans="1:9" ht="30" x14ac:dyDescent="0.2">
      <c r="A26" s="35" t="s">
        <v>20</v>
      </c>
      <c r="B26" s="3">
        <v>5703.3</v>
      </c>
      <c r="C26" s="4">
        <f>SUM(B26/$B$180)</f>
        <v>9.1509759404407569E-3</v>
      </c>
      <c r="D26" s="55">
        <v>9507.7999999999993</v>
      </c>
      <c r="E26" s="56">
        <f t="shared" si="0"/>
        <v>6.9606527648300954E-3</v>
      </c>
      <c r="F26" s="55">
        <v>8080.7</v>
      </c>
      <c r="G26" s="4">
        <f t="shared" si="1"/>
        <v>9.200415289897677E-3</v>
      </c>
      <c r="H26" s="3">
        <f t="shared" si="4"/>
        <v>41.684638717935229</v>
      </c>
      <c r="I26" s="9">
        <f t="shared" si="3"/>
        <v>84.990218557394982</v>
      </c>
    </row>
    <row r="27" spans="1:9" ht="15" x14ac:dyDescent="0.2">
      <c r="A27" s="35" t="s">
        <v>21</v>
      </c>
      <c r="B27" s="3">
        <v>15646.4</v>
      </c>
      <c r="C27" s="4">
        <f>SUM(B27/$B$180)</f>
        <v>2.5104734093334077E-2</v>
      </c>
      <c r="D27" s="55">
        <v>24913.4</v>
      </c>
      <c r="E27" s="56">
        <f t="shared" si="0"/>
        <v>1.8239080185880868E-2</v>
      </c>
      <c r="F27" s="55">
        <v>18794</v>
      </c>
      <c r="G27" s="4">
        <f t="shared" si="1"/>
        <v>2.1398221064800937E-2</v>
      </c>
      <c r="H27" s="3">
        <f t="shared" si="4"/>
        <v>20.117087636772666</v>
      </c>
      <c r="I27" s="9">
        <f t="shared" si="3"/>
        <v>75.437314858670433</v>
      </c>
    </row>
    <row r="28" spans="1:9" ht="30.75" customHeight="1" x14ac:dyDescent="0.2">
      <c r="A28" s="35" t="s">
        <v>22</v>
      </c>
      <c r="B28" s="3">
        <v>26003.200000000001</v>
      </c>
      <c r="C28" s="4">
        <f>SUM(B28/$B$180)</f>
        <v>4.1722276151433216E-2</v>
      </c>
      <c r="D28" s="55">
        <v>60246.3</v>
      </c>
      <c r="E28" s="56">
        <f t="shared" si="0"/>
        <v>4.4106267976375547E-2</v>
      </c>
      <c r="F28" s="55">
        <v>37947.699999999997</v>
      </c>
      <c r="G28" s="4">
        <f t="shared" si="1"/>
        <v>4.3205984542978956E-2</v>
      </c>
      <c r="H28" s="3">
        <f t="shared" si="4"/>
        <v>45.934731110017225</v>
      </c>
      <c r="I28" s="9">
        <f t="shared" si="3"/>
        <v>62.987602558165392</v>
      </c>
    </row>
    <row r="29" spans="1:9" ht="44.25" hidden="1" customHeight="1" x14ac:dyDescent="0.2">
      <c r="A29" s="72" t="s">
        <v>77</v>
      </c>
      <c r="B29" s="53">
        <v>0</v>
      </c>
      <c r="C29" s="4">
        <f>SUM(B29/$B$180)</f>
        <v>0</v>
      </c>
      <c r="D29" s="53">
        <v>0</v>
      </c>
      <c r="E29" s="4">
        <f t="shared" si="0"/>
        <v>0</v>
      </c>
      <c r="F29" s="53">
        <v>0</v>
      </c>
      <c r="G29" s="4">
        <f t="shared" si="1"/>
        <v>0</v>
      </c>
      <c r="H29" s="3" t="s">
        <v>85</v>
      </c>
      <c r="I29" s="9" t="e">
        <f t="shared" si="3"/>
        <v>#DIV/0!</v>
      </c>
    </row>
    <row r="30" spans="1:9" ht="45" x14ac:dyDescent="0.2">
      <c r="A30" s="34" t="s">
        <v>23</v>
      </c>
      <c r="B30" s="3">
        <f>SUM(B31+B32+B33)</f>
        <v>24674.1</v>
      </c>
      <c r="C30" s="4">
        <f>SUM(B30/$B$180)</f>
        <v>3.9589727956100725E-2</v>
      </c>
      <c r="D30" s="55">
        <f>SUM(D31:D34)</f>
        <v>21860.2</v>
      </c>
      <c r="E30" s="56">
        <f t="shared" si="0"/>
        <v>1.6003834911308489E-2</v>
      </c>
      <c r="F30" s="55">
        <f>SUM(F31:F34)</f>
        <v>18231.3</v>
      </c>
      <c r="G30" s="4">
        <f t="shared" si="1"/>
        <v>2.0757549627471818E-2</v>
      </c>
      <c r="H30" s="3">
        <f t="shared" si="4"/>
        <v>-26.111590696317194</v>
      </c>
      <c r="I30" s="9">
        <f t="shared" si="3"/>
        <v>83.39951144088343</v>
      </c>
    </row>
    <row r="31" spans="1:9" ht="80.25" customHeight="1" x14ac:dyDescent="0.2">
      <c r="A31" s="35" t="s">
        <v>24</v>
      </c>
      <c r="B31" s="3">
        <v>13904.4</v>
      </c>
      <c r="C31" s="4">
        <f>SUM(B31/$B$180)</f>
        <v>2.2309685597156813E-2</v>
      </c>
      <c r="D31" s="55">
        <v>21860.2</v>
      </c>
      <c r="E31" s="56">
        <f t="shared" si="0"/>
        <v>1.6003834911308489E-2</v>
      </c>
      <c r="F31" s="55">
        <v>18231.3</v>
      </c>
      <c r="G31" s="4">
        <f t="shared" si="1"/>
        <v>2.0757549627471818E-2</v>
      </c>
      <c r="H31" s="3">
        <f t="shared" si="4"/>
        <v>31.118926383015463</v>
      </c>
      <c r="I31" s="9">
        <f t="shared" si="3"/>
        <v>83.39951144088343</v>
      </c>
    </row>
    <row r="32" spans="1:9" ht="50.25" customHeight="1" x14ac:dyDescent="0.2">
      <c r="A32" s="35" t="s">
        <v>105</v>
      </c>
      <c r="B32" s="3">
        <v>0</v>
      </c>
      <c r="C32" s="4">
        <f>SUM(B32/$B$180)</f>
        <v>0</v>
      </c>
      <c r="D32" s="55">
        <v>0</v>
      </c>
      <c r="E32" s="56">
        <f t="shared" si="0"/>
        <v>0</v>
      </c>
      <c r="F32" s="55">
        <v>0</v>
      </c>
      <c r="G32" s="4">
        <f t="shared" si="1"/>
        <v>0</v>
      </c>
      <c r="H32" s="3" t="s">
        <v>76</v>
      </c>
      <c r="I32" s="9" t="e">
        <f t="shared" si="3"/>
        <v>#DIV/0!</v>
      </c>
    </row>
    <row r="33" spans="1:9" ht="33" customHeight="1" x14ac:dyDescent="0.2">
      <c r="A33" s="35" t="s">
        <v>75</v>
      </c>
      <c r="B33" s="3">
        <v>10769.7</v>
      </c>
      <c r="C33" s="4">
        <f>SUM(B33/$B$180)</f>
        <v>1.7280042358943912E-2</v>
      </c>
      <c r="D33" s="55">
        <v>0</v>
      </c>
      <c r="E33" s="56">
        <f t="shared" si="0"/>
        <v>0</v>
      </c>
      <c r="F33" s="55">
        <v>0</v>
      </c>
      <c r="G33" s="4">
        <f t="shared" si="1"/>
        <v>0</v>
      </c>
      <c r="H33" s="3" t="s">
        <v>85</v>
      </c>
      <c r="I33" s="9" t="s">
        <v>85</v>
      </c>
    </row>
    <row r="34" spans="1:9" ht="56.25" hidden="1" customHeight="1" x14ac:dyDescent="0.2">
      <c r="A34" s="36" t="s">
        <v>56</v>
      </c>
      <c r="B34" s="53">
        <v>0</v>
      </c>
      <c r="C34" s="4">
        <f>SUM(B34/$B$180)</f>
        <v>0</v>
      </c>
      <c r="D34" s="53">
        <v>0</v>
      </c>
      <c r="E34" s="4">
        <f t="shared" si="0"/>
        <v>0</v>
      </c>
      <c r="F34" s="53">
        <v>0</v>
      </c>
      <c r="G34" s="4">
        <f t="shared" si="1"/>
        <v>0</v>
      </c>
      <c r="H34" s="3" t="s">
        <v>85</v>
      </c>
      <c r="I34" s="9" t="s">
        <v>85</v>
      </c>
    </row>
    <row r="35" spans="1:9" ht="33.75" customHeight="1" x14ac:dyDescent="0.2">
      <c r="A35" s="34" t="s">
        <v>25</v>
      </c>
      <c r="B35" s="3">
        <f>SUM(B36:B37)</f>
        <v>535.4</v>
      </c>
      <c r="C35" s="4">
        <f>SUM(B35/$B$180)</f>
        <v>8.5905221862991258E-4</v>
      </c>
      <c r="D35" s="55">
        <f>SUM(D36:D37)</f>
        <v>19208.7</v>
      </c>
      <c r="E35" s="56">
        <f t="shared" si="0"/>
        <v>1.4062673884998829E-2</v>
      </c>
      <c r="F35" s="55">
        <f>SUM(F36:F37)</f>
        <v>16126.3</v>
      </c>
      <c r="G35" s="56">
        <f t="shared" si="1"/>
        <v>1.836086689141744E-2</v>
      </c>
      <c r="H35" s="3">
        <f t="shared" si="4"/>
        <v>2912.0097123645874</v>
      </c>
      <c r="I35" s="9">
        <f t="shared" si="3"/>
        <v>83.953104582819236</v>
      </c>
    </row>
    <row r="36" spans="1:9" ht="33" customHeight="1" x14ac:dyDescent="0.2">
      <c r="A36" s="35" t="s">
        <v>26</v>
      </c>
      <c r="B36" s="3">
        <v>535.4</v>
      </c>
      <c r="C36" s="4">
        <f>SUM(B36/$B$180)</f>
        <v>8.5905221862991258E-4</v>
      </c>
      <c r="D36" s="55">
        <v>19208.7</v>
      </c>
      <c r="E36" s="56">
        <f>D36/$D$180</f>
        <v>1.4062673884998829E-2</v>
      </c>
      <c r="F36" s="55">
        <v>16126.3</v>
      </c>
      <c r="G36" s="4">
        <f>F36/$F$180</f>
        <v>1.836086689141744E-2</v>
      </c>
      <c r="H36" s="3">
        <f t="shared" si="4"/>
        <v>2912.0097123645874</v>
      </c>
      <c r="I36" s="9">
        <f t="shared" si="3"/>
        <v>83.953104582819236</v>
      </c>
    </row>
    <row r="37" spans="1:9" ht="48.75" customHeight="1" x14ac:dyDescent="0.2">
      <c r="A37" s="35" t="s">
        <v>55</v>
      </c>
      <c r="B37" s="3">
        <v>0</v>
      </c>
      <c r="C37" s="4">
        <f>SUM(B37/$B$180)</f>
        <v>0</v>
      </c>
      <c r="D37" s="55">
        <v>0</v>
      </c>
      <c r="E37" s="56">
        <f>D37/$D$180</f>
        <v>0</v>
      </c>
      <c r="F37" s="55">
        <v>0</v>
      </c>
      <c r="G37" s="4">
        <f>F37/$F$180</f>
        <v>0</v>
      </c>
      <c r="H37" s="3" t="s">
        <v>85</v>
      </c>
      <c r="I37" s="9" t="e">
        <f t="shared" si="3"/>
        <v>#DIV/0!</v>
      </c>
    </row>
    <row r="38" spans="1:9" ht="61.5" customHeight="1" x14ac:dyDescent="0.2">
      <c r="A38" s="39" t="s">
        <v>110</v>
      </c>
      <c r="B38" s="3">
        <f>B39</f>
        <v>1155.5999999999999</v>
      </c>
      <c r="C38" s="4">
        <f>SUM(B38/$B$180)</f>
        <v>1.8541664995306818E-3</v>
      </c>
      <c r="D38" s="55">
        <f>D39</f>
        <v>0</v>
      </c>
      <c r="E38" s="56">
        <f>D38/$D$180</f>
        <v>0</v>
      </c>
      <c r="F38" s="55">
        <f>F39</f>
        <v>0</v>
      </c>
      <c r="G38" s="4">
        <f>F38/$F$180</f>
        <v>0</v>
      </c>
      <c r="H38" s="3">
        <f t="shared" si="4"/>
        <v>-100</v>
      </c>
      <c r="I38" s="9" t="e">
        <f t="shared" si="3"/>
        <v>#DIV/0!</v>
      </c>
    </row>
    <row r="39" spans="1:9" ht="35.25" customHeight="1" x14ac:dyDescent="0.2">
      <c r="A39" s="35" t="s">
        <v>111</v>
      </c>
      <c r="B39" s="3">
        <v>1155.5999999999999</v>
      </c>
      <c r="C39" s="4">
        <f>SUM(B39/$B$180)</f>
        <v>1.8541664995306818E-3</v>
      </c>
      <c r="D39" s="55">
        <v>0</v>
      </c>
      <c r="E39" s="56">
        <f>D39/$D$180</f>
        <v>0</v>
      </c>
      <c r="F39" s="55">
        <v>0</v>
      </c>
      <c r="G39" s="4">
        <f>F39/$F$180</f>
        <v>0</v>
      </c>
      <c r="H39" s="3">
        <f t="shared" si="4"/>
        <v>-100</v>
      </c>
      <c r="I39" s="9" t="e">
        <f t="shared" si="3"/>
        <v>#DIV/0!</v>
      </c>
    </row>
    <row r="40" spans="1:9" ht="31.5" customHeight="1" thickBot="1" x14ac:dyDescent="0.25">
      <c r="A40" s="37" t="s">
        <v>112</v>
      </c>
      <c r="B40" s="20">
        <v>7725.5</v>
      </c>
      <c r="C40" s="21">
        <f>SUM(B40/$B$180)</f>
        <v>1.2395606864074319E-2</v>
      </c>
      <c r="D40" s="59">
        <v>12280.7</v>
      </c>
      <c r="E40" s="60">
        <f>D40/$D$180</f>
        <v>8.990690633905736E-3</v>
      </c>
      <c r="F40" s="59">
        <v>10222.6</v>
      </c>
      <c r="G40" s="21">
        <f>F40/$F$180</f>
        <v>1.1639111134246784E-2</v>
      </c>
      <c r="H40" s="20">
        <f t="shared" si="4"/>
        <v>32.322827001488577</v>
      </c>
      <c r="I40" s="22">
        <f t="shared" si="3"/>
        <v>83.241183320169043</v>
      </c>
    </row>
    <row r="41" spans="1:9" ht="43.5" thickBot="1" x14ac:dyDescent="0.25">
      <c r="A41" s="30" t="s">
        <v>53</v>
      </c>
      <c r="B41" s="27">
        <f>B42</f>
        <v>40.299999999999997</v>
      </c>
      <c r="C41" s="28">
        <f>SUM(B41/$B$180)</f>
        <v>6.4661569687682997E-5</v>
      </c>
      <c r="D41" s="61">
        <f>D42</f>
        <v>366.8</v>
      </c>
      <c r="E41" s="62">
        <f>D41/$D$180</f>
        <v>2.6853398621549458E-4</v>
      </c>
      <c r="F41" s="61">
        <f>F42</f>
        <v>232.2</v>
      </c>
      <c r="G41" s="28">
        <f>F41/$F$180</f>
        <v>2.6437516926927624E-4</v>
      </c>
      <c r="H41" s="27" t="s">
        <v>76</v>
      </c>
      <c r="I41" s="29">
        <f t="shared" si="3"/>
        <v>63.304252998909483</v>
      </c>
    </row>
    <row r="42" spans="1:9" ht="45.75" customHeight="1" thickBot="1" x14ac:dyDescent="0.25">
      <c r="A42" s="41" t="s">
        <v>28</v>
      </c>
      <c r="B42" s="23">
        <v>40.299999999999997</v>
      </c>
      <c r="C42" s="24">
        <f>SUM(B42/$B$180)</f>
        <v>6.4661569687682997E-5</v>
      </c>
      <c r="D42" s="63">
        <v>366.8</v>
      </c>
      <c r="E42" s="64">
        <f>D42/$D$180</f>
        <v>2.6853398621549458E-4</v>
      </c>
      <c r="F42" s="63">
        <v>232.2</v>
      </c>
      <c r="G42" s="24">
        <f>F42/$F$180</f>
        <v>2.6437516926927624E-4</v>
      </c>
      <c r="H42" s="23" t="s">
        <v>76</v>
      </c>
      <c r="I42" s="25">
        <f t="shared" si="3"/>
        <v>63.304252998909483</v>
      </c>
    </row>
    <row r="43" spans="1:9" ht="33.75" customHeight="1" thickBot="1" x14ac:dyDescent="0.25">
      <c r="A43" s="30" t="s">
        <v>29</v>
      </c>
      <c r="B43" s="27">
        <f>SUM(B44+B48+B51+B53)</f>
        <v>14369.899999999998</v>
      </c>
      <c r="C43" s="28">
        <f>SUM(B43/$B$180)</f>
        <v>2.3056582884740343E-2</v>
      </c>
      <c r="D43" s="61">
        <f>SUM(D44+D48+D51+D53+D56)</f>
        <v>22820.799999999999</v>
      </c>
      <c r="E43" s="62">
        <f>D43/$D$180</f>
        <v>1.6707089401926275E-2</v>
      </c>
      <c r="F43" s="61">
        <f>SUM(F44+F48+F51+F53+F56)</f>
        <v>14747.6</v>
      </c>
      <c r="G43" s="28">
        <f>F43/$F$180</f>
        <v>1.6791125091798358E-2</v>
      </c>
      <c r="H43" s="27">
        <f t="shared" si="4"/>
        <v>2.6284107753011625</v>
      </c>
      <c r="I43" s="29">
        <f t="shared" si="3"/>
        <v>64.623501367173802</v>
      </c>
    </row>
    <row r="44" spans="1:9" ht="30" x14ac:dyDescent="0.2">
      <c r="A44" s="38" t="s">
        <v>30</v>
      </c>
      <c r="B44" s="17">
        <f>SUM(B45:B47)</f>
        <v>10965.599999999999</v>
      </c>
      <c r="C44" s="18">
        <f>SUM(B44/$B$180)</f>
        <v>1.7594364976855004E-2</v>
      </c>
      <c r="D44" s="57">
        <f>SUM(D45:D47)</f>
        <v>19173</v>
      </c>
      <c r="E44" s="58">
        <f>D44/$D$180</f>
        <v>1.4036537943592359E-2</v>
      </c>
      <c r="F44" s="57">
        <f>SUM(F45:F47)</f>
        <v>11903</v>
      </c>
      <c r="G44" s="18">
        <f>F44/$F$180</f>
        <v>1.3552358483256654E-2</v>
      </c>
      <c r="H44" s="17">
        <f t="shared" si="4"/>
        <v>8.5485518348289418</v>
      </c>
      <c r="I44" s="19">
        <f t="shared" si="3"/>
        <v>62.082094612215101</v>
      </c>
    </row>
    <row r="45" spans="1:9" ht="36" customHeight="1" x14ac:dyDescent="0.2">
      <c r="A45" s="35" t="s">
        <v>31</v>
      </c>
      <c r="B45" s="3">
        <v>6703.9</v>
      </c>
      <c r="C45" s="4">
        <f>SUM(B45/$B$180)</f>
        <v>1.0756444095018811E-2</v>
      </c>
      <c r="D45" s="55">
        <v>10377</v>
      </c>
      <c r="E45" s="56">
        <f>D45/$D$180</f>
        <v>7.5969933886537271E-3</v>
      </c>
      <c r="F45" s="55">
        <v>6834.7</v>
      </c>
      <c r="G45" s="4">
        <f>F45/$F$180</f>
        <v>7.7817612808127575E-3</v>
      </c>
      <c r="H45" s="3">
        <f t="shared" si="4"/>
        <v>1.9511030892465584</v>
      </c>
      <c r="I45" s="9">
        <f t="shared" si="3"/>
        <v>65.863929844849196</v>
      </c>
    </row>
    <row r="46" spans="1:9" ht="30.75" customHeight="1" x14ac:dyDescent="0.2">
      <c r="A46" s="35" t="s">
        <v>32</v>
      </c>
      <c r="B46" s="3">
        <v>2802.4</v>
      </c>
      <c r="C46" s="4">
        <f>SUM(B46/$B$180)</f>
        <v>4.4964660767434954E-3</v>
      </c>
      <c r="D46" s="55">
        <v>6938.9</v>
      </c>
      <c r="E46" s="56">
        <f>D46/$D$180</f>
        <v>5.0799631323628549E-3</v>
      </c>
      <c r="F46" s="55">
        <v>3247.6</v>
      </c>
      <c r="G46" s="4">
        <f>F46/$F$180</f>
        <v>3.6976089565844165E-3</v>
      </c>
      <c r="H46" s="3">
        <f t="shared" si="4"/>
        <v>15.886383100199836</v>
      </c>
      <c r="I46" s="9">
        <f t="shared" si="3"/>
        <v>46.802807361397342</v>
      </c>
    </row>
    <row r="47" spans="1:9" ht="33" customHeight="1" x14ac:dyDescent="0.2">
      <c r="A47" s="35" t="s">
        <v>33</v>
      </c>
      <c r="B47" s="3">
        <v>1459.3</v>
      </c>
      <c r="C47" s="4">
        <f>SUM(B47/$B$180)</f>
        <v>2.3414548050926997E-3</v>
      </c>
      <c r="D47" s="55">
        <v>1857.1</v>
      </c>
      <c r="E47" s="56">
        <f>D47/$D$180</f>
        <v>1.3595814225757768E-3</v>
      </c>
      <c r="F47" s="55">
        <v>1820.7</v>
      </c>
      <c r="G47" s="4">
        <f>F47/$F$180</f>
        <v>2.0729882458594799E-3</v>
      </c>
      <c r="H47" s="3">
        <f t="shared" si="4"/>
        <v>24.765298430754484</v>
      </c>
      <c r="I47" s="9">
        <f t="shared" si="3"/>
        <v>98.039954768186959</v>
      </c>
    </row>
    <row r="48" spans="1:9" ht="60" x14ac:dyDescent="0.2">
      <c r="A48" s="34" t="s">
        <v>149</v>
      </c>
      <c r="B48" s="3">
        <f>SUM(B49:B50)</f>
        <v>0</v>
      </c>
      <c r="C48" s="4">
        <f>SUM(B48/$B$180)</f>
        <v>0</v>
      </c>
      <c r="D48" s="55">
        <f>SUM(D49:D50)</f>
        <v>5</v>
      </c>
      <c r="E48" s="56">
        <f>D48/$D$180</f>
        <v>3.660495995303906E-6</v>
      </c>
      <c r="F48" s="55">
        <f>SUM(F49:F50)</f>
        <v>0</v>
      </c>
      <c r="G48" s="4">
        <f>F48/$F$180</f>
        <v>0</v>
      </c>
      <c r="H48" s="3" t="e">
        <f t="shared" si="4"/>
        <v>#DIV/0!</v>
      </c>
      <c r="I48" s="9">
        <f t="shared" si="3"/>
        <v>0</v>
      </c>
    </row>
    <row r="49" spans="1:9" ht="47.25" customHeight="1" x14ac:dyDescent="0.2">
      <c r="A49" s="35" t="s">
        <v>150</v>
      </c>
      <c r="B49" s="3">
        <v>0</v>
      </c>
      <c r="C49" s="4">
        <f>SUM(B49/$B$180)</f>
        <v>0</v>
      </c>
      <c r="D49" s="55">
        <v>5</v>
      </c>
      <c r="E49" s="56">
        <f>D49/$D$180</f>
        <v>3.660495995303906E-6</v>
      </c>
      <c r="F49" s="55">
        <v>0</v>
      </c>
      <c r="G49" s="4">
        <f>F49/$F$180</f>
        <v>0</v>
      </c>
      <c r="H49" s="3" t="e">
        <f t="shared" si="4"/>
        <v>#DIV/0!</v>
      </c>
      <c r="I49" s="9">
        <f t="shared" si="3"/>
        <v>0</v>
      </c>
    </row>
    <row r="50" spans="1:9" ht="36.75" hidden="1" customHeight="1" x14ac:dyDescent="0.2">
      <c r="A50" s="36" t="s">
        <v>78</v>
      </c>
      <c r="B50" s="53">
        <v>0</v>
      </c>
      <c r="C50" s="4">
        <f>SUM(B50/$B$180)</f>
        <v>0</v>
      </c>
      <c r="D50" s="53">
        <v>0</v>
      </c>
      <c r="E50" s="4">
        <f>D50/$D$180</f>
        <v>0</v>
      </c>
      <c r="F50" s="53">
        <v>0</v>
      </c>
      <c r="G50" s="4">
        <f>F50/$F$180</f>
        <v>0</v>
      </c>
      <c r="H50" s="3" t="e">
        <f t="shared" si="4"/>
        <v>#DIV/0!</v>
      </c>
      <c r="I50" s="9" t="e">
        <f t="shared" si="3"/>
        <v>#DIV/0!</v>
      </c>
    </row>
    <row r="51" spans="1:9" ht="30" x14ac:dyDescent="0.2">
      <c r="A51" s="34" t="s">
        <v>151</v>
      </c>
      <c r="B51" s="3">
        <f>SUM(B52)</f>
        <v>0</v>
      </c>
      <c r="C51" s="4">
        <f>SUM(B51/$B$180)</f>
        <v>0</v>
      </c>
      <c r="D51" s="55">
        <f>SUM(D52)</f>
        <v>3</v>
      </c>
      <c r="E51" s="56">
        <f>D51/$D$180</f>
        <v>2.1962975971823439E-6</v>
      </c>
      <c r="F51" s="55">
        <f>SUM(F52)</f>
        <v>3</v>
      </c>
      <c r="G51" s="4">
        <f>F51/$F$180</f>
        <v>3.415699861360158E-6</v>
      </c>
      <c r="H51" s="3" t="e">
        <f t="shared" si="4"/>
        <v>#DIV/0!</v>
      </c>
      <c r="I51" s="9">
        <f t="shared" si="3"/>
        <v>100</v>
      </c>
    </row>
    <row r="52" spans="1:9" ht="66" customHeight="1" x14ac:dyDescent="0.2">
      <c r="A52" s="35" t="s">
        <v>152</v>
      </c>
      <c r="B52" s="3">
        <v>0</v>
      </c>
      <c r="C52" s="4">
        <f>SUM(B52/$B$180)</f>
        <v>0</v>
      </c>
      <c r="D52" s="55">
        <v>3</v>
      </c>
      <c r="E52" s="56">
        <f>D52/$D$180</f>
        <v>2.1962975971823439E-6</v>
      </c>
      <c r="F52" s="55">
        <v>3</v>
      </c>
      <c r="G52" s="4">
        <f>F52/$F$180</f>
        <v>3.415699861360158E-6</v>
      </c>
      <c r="H52" s="3" t="e">
        <f t="shared" si="4"/>
        <v>#DIV/0!</v>
      </c>
      <c r="I52" s="9">
        <f t="shared" si="3"/>
        <v>100</v>
      </c>
    </row>
    <row r="53" spans="1:9" ht="18.75" customHeight="1" x14ac:dyDescent="0.2">
      <c r="A53" s="34" t="s">
        <v>113</v>
      </c>
      <c r="B53" s="3">
        <f>B54+B55</f>
        <v>3404.3</v>
      </c>
      <c r="C53" s="4">
        <f>SUM(B53/$B$180)</f>
        <v>5.4622179078853417E-3</v>
      </c>
      <c r="D53" s="55">
        <f>D54+D55</f>
        <v>3637.8</v>
      </c>
      <c r="E53" s="56">
        <f>D53/$D$180</f>
        <v>2.6632304663433103E-3</v>
      </c>
      <c r="F53" s="55">
        <f>F54+F55</f>
        <v>2839.6</v>
      </c>
      <c r="G53" s="4">
        <f>F53/$F$180</f>
        <v>3.2330737754394348E-3</v>
      </c>
      <c r="H53" s="3">
        <f t="shared" si="4"/>
        <v>-16.587844784537211</v>
      </c>
      <c r="I53" s="9">
        <f t="shared" si="3"/>
        <v>78.058167024025508</v>
      </c>
    </row>
    <row r="54" spans="1:9" ht="49.5" customHeight="1" x14ac:dyDescent="0.2">
      <c r="A54" s="35" t="s">
        <v>17</v>
      </c>
      <c r="B54" s="3">
        <v>3404.3</v>
      </c>
      <c r="C54" s="4">
        <f>SUM(B54/$B$180)</f>
        <v>5.4622179078853417E-3</v>
      </c>
      <c r="D54" s="55">
        <v>3634.8</v>
      </c>
      <c r="E54" s="56">
        <f>D54/$D$180</f>
        <v>2.6610341687461278E-3</v>
      </c>
      <c r="F54" s="55">
        <v>2839.6</v>
      </c>
      <c r="G54" s="4">
        <f>F54/$F$180</f>
        <v>3.2330737754394348E-3</v>
      </c>
      <c r="H54" s="3">
        <f t="shared" si="4"/>
        <v>-16.587844784537211</v>
      </c>
      <c r="I54" s="9">
        <f t="shared" si="3"/>
        <v>78.122592714867395</v>
      </c>
    </row>
    <row r="55" spans="1:9" ht="35.25" customHeight="1" x14ac:dyDescent="0.2">
      <c r="A55" s="35" t="s">
        <v>114</v>
      </c>
      <c r="B55" s="3">
        <v>0</v>
      </c>
      <c r="C55" s="4">
        <f>SUM(B55/$B$180)</f>
        <v>0</v>
      </c>
      <c r="D55" s="55">
        <v>3</v>
      </c>
      <c r="E55" s="56">
        <f>D55/$D$180</f>
        <v>2.1962975971823439E-6</v>
      </c>
      <c r="F55" s="55">
        <v>0</v>
      </c>
      <c r="G55" s="4">
        <f>F55/$F$180</f>
        <v>0</v>
      </c>
      <c r="H55" s="3" t="e">
        <f t="shared" si="4"/>
        <v>#DIV/0!</v>
      </c>
      <c r="I55" s="9">
        <f t="shared" si="3"/>
        <v>0</v>
      </c>
    </row>
    <row r="56" spans="1:9" ht="35.25" customHeight="1" x14ac:dyDescent="0.2">
      <c r="A56" s="39" t="s">
        <v>138</v>
      </c>
      <c r="B56" s="3">
        <f>B57</f>
        <v>0</v>
      </c>
      <c r="C56" s="4">
        <f>SUM(B56/$B$180)</f>
        <v>0</v>
      </c>
      <c r="D56" s="55">
        <f>D57</f>
        <v>2</v>
      </c>
      <c r="E56" s="56">
        <f>D56/$D$180</f>
        <v>1.4641983981215624E-6</v>
      </c>
      <c r="F56" s="55">
        <f>F57</f>
        <v>2</v>
      </c>
      <c r="G56" s="4">
        <f>F56/$F$180</f>
        <v>2.2771332409067721E-6</v>
      </c>
      <c r="H56" s="3" t="e">
        <f t="shared" si="4"/>
        <v>#DIV/0!</v>
      </c>
      <c r="I56" s="9">
        <f t="shared" si="3"/>
        <v>100</v>
      </c>
    </row>
    <row r="57" spans="1:9" ht="35.25" customHeight="1" thickBot="1" x14ac:dyDescent="0.25">
      <c r="A57" s="26" t="s">
        <v>34</v>
      </c>
      <c r="B57" s="20">
        <v>0</v>
      </c>
      <c r="C57" s="4">
        <f>SUM(B57/$B$180)</f>
        <v>0</v>
      </c>
      <c r="D57" s="59">
        <v>2</v>
      </c>
      <c r="E57" s="56">
        <f>D57/$D$180</f>
        <v>1.4641983981215624E-6</v>
      </c>
      <c r="F57" s="59">
        <v>2</v>
      </c>
      <c r="G57" s="4">
        <f>F57/$F$180</f>
        <v>2.2771332409067721E-6</v>
      </c>
      <c r="H57" s="3" t="e">
        <f t="shared" si="4"/>
        <v>#DIV/0!</v>
      </c>
      <c r="I57" s="9">
        <f t="shared" si="3"/>
        <v>100</v>
      </c>
    </row>
    <row r="58" spans="1:9" ht="45.75" customHeight="1" thickBot="1" x14ac:dyDescent="0.25">
      <c r="A58" s="30" t="s">
        <v>35</v>
      </c>
      <c r="B58" s="27">
        <f>SUM(B59+B61+B64)</f>
        <v>10613</v>
      </c>
      <c r="C58" s="28">
        <f>SUM(B58/$B$180)</f>
        <v>1.7028616354724063E-2</v>
      </c>
      <c r="D58" s="61">
        <f>SUM(D59+D61+D64)</f>
        <v>11732.9</v>
      </c>
      <c r="E58" s="62">
        <f>D58/$D$180</f>
        <v>8.5896466926602393E-3</v>
      </c>
      <c r="F58" s="61">
        <f>SUM(F59+F61+F64)</f>
        <v>6867</v>
      </c>
      <c r="G58" s="28">
        <f>F58/$F$180</f>
        <v>7.8185369826534023E-3</v>
      </c>
      <c r="H58" s="27">
        <f t="shared" si="4"/>
        <v>-35.296334683878257</v>
      </c>
      <c r="I58" s="29">
        <f t="shared" si="3"/>
        <v>58.527729717290697</v>
      </c>
    </row>
    <row r="59" spans="1:9" ht="45" x14ac:dyDescent="0.2">
      <c r="A59" s="38" t="s">
        <v>36</v>
      </c>
      <c r="B59" s="17">
        <f>SUM(B60)</f>
        <v>0</v>
      </c>
      <c r="C59" s="18">
        <f>SUM(B59/$B$180)</f>
        <v>0</v>
      </c>
      <c r="D59" s="57">
        <f>SUM(D60)</f>
        <v>0</v>
      </c>
      <c r="E59" s="58">
        <f>D59/$D$180</f>
        <v>0</v>
      </c>
      <c r="F59" s="57">
        <f>SUM(F60)</f>
        <v>0</v>
      </c>
      <c r="G59" s="18">
        <f>F59/$F$180</f>
        <v>0</v>
      </c>
      <c r="H59" s="17" t="s">
        <v>85</v>
      </c>
      <c r="I59" s="19" t="e">
        <f t="shared" si="3"/>
        <v>#DIV/0!</v>
      </c>
    </row>
    <row r="60" spans="1:9" ht="33.75" customHeight="1" x14ac:dyDescent="0.2">
      <c r="A60" s="35" t="s">
        <v>37</v>
      </c>
      <c r="B60" s="3">
        <v>0</v>
      </c>
      <c r="C60" s="4">
        <f>SUM(B60/$B$180)</f>
        <v>0</v>
      </c>
      <c r="D60" s="55">
        <v>0</v>
      </c>
      <c r="E60" s="56">
        <f>D60/$D$180</f>
        <v>0</v>
      </c>
      <c r="F60" s="55">
        <v>0</v>
      </c>
      <c r="G60" s="4">
        <f>F60/$F$180</f>
        <v>0</v>
      </c>
      <c r="H60" s="3" t="s">
        <v>85</v>
      </c>
      <c r="I60" s="9" t="e">
        <f t="shared" si="3"/>
        <v>#DIV/0!</v>
      </c>
    </row>
    <row r="61" spans="1:9" ht="45" x14ac:dyDescent="0.2">
      <c r="A61" s="34" t="s">
        <v>38</v>
      </c>
      <c r="B61" s="3">
        <f>SUM(B62:B63)</f>
        <v>3118.4</v>
      </c>
      <c r="C61" s="4">
        <f>SUM(B61/$B$180)</f>
        <v>5.0034897993565929E-3</v>
      </c>
      <c r="D61" s="55">
        <f>SUM(D62:D63)</f>
        <v>5350.5</v>
      </c>
      <c r="E61" s="56">
        <f>D61/$D$180</f>
        <v>3.9170967645747101E-3</v>
      </c>
      <c r="F61" s="55">
        <f>SUM(F62:F63)</f>
        <v>3508.9</v>
      </c>
      <c r="G61" s="4">
        <f>F61/$F$180</f>
        <v>3.9951164145088864E-3</v>
      </c>
      <c r="H61" s="3">
        <f t="shared" si="4"/>
        <v>12.522447408927647</v>
      </c>
      <c r="I61" s="9">
        <f t="shared" si="3"/>
        <v>65.580786842351174</v>
      </c>
    </row>
    <row r="62" spans="1:9" ht="79.5" customHeight="1" x14ac:dyDescent="0.2">
      <c r="A62" s="35" t="s">
        <v>39</v>
      </c>
      <c r="B62" s="3">
        <v>3118.4</v>
      </c>
      <c r="C62" s="4">
        <f>SUM(B62/$B$180)</f>
        <v>5.0034897993565929E-3</v>
      </c>
      <c r="D62" s="55">
        <v>5350.5</v>
      </c>
      <c r="E62" s="56">
        <f>D62/$D$180</f>
        <v>3.9170967645747101E-3</v>
      </c>
      <c r="F62" s="55">
        <v>3508.9</v>
      </c>
      <c r="G62" s="4">
        <f>F62/$F$180</f>
        <v>3.9951164145088864E-3</v>
      </c>
      <c r="H62" s="3">
        <f t="shared" si="4"/>
        <v>12.522447408927647</v>
      </c>
      <c r="I62" s="9">
        <f t="shared" si="3"/>
        <v>65.580786842351174</v>
      </c>
    </row>
    <row r="63" spans="1:9" ht="54" customHeight="1" x14ac:dyDescent="0.2">
      <c r="A63" s="35" t="s">
        <v>162</v>
      </c>
      <c r="B63" s="3">
        <v>0</v>
      </c>
      <c r="C63" s="4">
        <f>SUM(B63/$B$180)</f>
        <v>0</v>
      </c>
      <c r="D63" s="55">
        <v>0</v>
      </c>
      <c r="E63" s="56">
        <f>D63/$D$180</f>
        <v>0</v>
      </c>
      <c r="F63" s="55">
        <v>0</v>
      </c>
      <c r="G63" s="4">
        <f>F63/$F$180</f>
        <v>0</v>
      </c>
      <c r="H63" s="3" t="e">
        <f t="shared" si="4"/>
        <v>#DIV/0!</v>
      </c>
      <c r="I63" s="9" t="e">
        <f t="shared" si="3"/>
        <v>#DIV/0!</v>
      </c>
    </row>
    <row r="64" spans="1:9" ht="30" x14ac:dyDescent="0.2">
      <c r="A64" s="34" t="s">
        <v>40</v>
      </c>
      <c r="B64" s="3">
        <f>SUM(B65)</f>
        <v>7494.6</v>
      </c>
      <c r="C64" s="4">
        <f>SUM(B64/$B$180)</f>
        <v>1.202512655536747E-2</v>
      </c>
      <c r="D64" s="55">
        <f>SUM(D65)</f>
        <v>6382.4</v>
      </c>
      <c r="E64" s="56">
        <f>D64/$D$180</f>
        <v>4.6725499280855301E-3</v>
      </c>
      <c r="F64" s="55">
        <f>SUM(F65)</f>
        <v>3358.1</v>
      </c>
      <c r="G64" s="4">
        <f>F64/$F$180</f>
        <v>3.8234205681445155E-3</v>
      </c>
      <c r="H64" s="3">
        <f t="shared" si="4"/>
        <v>-55.193072345422038</v>
      </c>
      <c r="I64" s="9">
        <f t="shared" si="3"/>
        <v>52.61500376034094</v>
      </c>
    </row>
    <row r="65" spans="1:9" ht="32.25" customHeight="1" thickBot="1" x14ac:dyDescent="0.25">
      <c r="A65" s="26" t="s">
        <v>41</v>
      </c>
      <c r="B65" s="20">
        <v>7494.6</v>
      </c>
      <c r="C65" s="21">
        <f>SUM(B65/$B$180)</f>
        <v>1.202512655536747E-2</v>
      </c>
      <c r="D65" s="59">
        <v>6382.4</v>
      </c>
      <c r="E65" s="60">
        <f>D65/$D$180</f>
        <v>4.6725499280855301E-3</v>
      </c>
      <c r="F65" s="59">
        <v>3358.1</v>
      </c>
      <c r="G65" s="21">
        <f>F65/$F$180</f>
        <v>3.8234205681445155E-3</v>
      </c>
      <c r="H65" s="20">
        <f t="shared" si="4"/>
        <v>-55.193072345422038</v>
      </c>
      <c r="I65" s="22">
        <f t="shared" si="3"/>
        <v>52.61500376034094</v>
      </c>
    </row>
    <row r="66" spans="1:9" ht="43.5" thickBot="1" x14ac:dyDescent="0.25">
      <c r="A66" s="30" t="s">
        <v>42</v>
      </c>
      <c r="B66" s="27">
        <f>SUM(B67:B68)</f>
        <v>6382.2</v>
      </c>
      <c r="C66" s="28">
        <f>SUM(B66/$B$180)</f>
        <v>1.0240274691333262E-2</v>
      </c>
      <c r="D66" s="61">
        <f>SUM(D67:D68)</f>
        <v>12168.5</v>
      </c>
      <c r="E66" s="62">
        <f>D66/$D$180</f>
        <v>8.9085491037711167E-3</v>
      </c>
      <c r="F66" s="61">
        <f>SUM(F67:F68)</f>
        <v>7752.8</v>
      </c>
      <c r="G66" s="28">
        <f>F66/$F$180</f>
        <v>8.8270792950510112E-3</v>
      </c>
      <c r="H66" s="27">
        <f t="shared" si="4"/>
        <v>21.475353326439176</v>
      </c>
      <c r="I66" s="29">
        <f t="shared" si="3"/>
        <v>63.712043390721952</v>
      </c>
    </row>
    <row r="67" spans="1:9" ht="62.25" customHeight="1" x14ac:dyDescent="0.2">
      <c r="A67" s="40" t="s">
        <v>79</v>
      </c>
      <c r="B67" s="17">
        <v>1639.3</v>
      </c>
      <c r="C67" s="18">
        <f>SUM(B67/$B$180)</f>
        <v>2.6302657863280085E-3</v>
      </c>
      <c r="D67" s="57">
        <v>3698.5</v>
      </c>
      <c r="E67" s="58">
        <f>D67/$D$180</f>
        <v>2.7076688877262995E-3</v>
      </c>
      <c r="F67" s="57">
        <v>1445.2</v>
      </c>
      <c r="G67" s="18">
        <f>F67/$F$180</f>
        <v>1.6454564798792336E-3</v>
      </c>
      <c r="H67" s="17" t="s">
        <v>85</v>
      </c>
      <c r="I67" s="19">
        <f t="shared" si="3"/>
        <v>39.075300797620663</v>
      </c>
    </row>
    <row r="68" spans="1:9" ht="32.25" customHeight="1" thickBot="1" x14ac:dyDescent="0.25">
      <c r="A68" s="26" t="s">
        <v>27</v>
      </c>
      <c r="B68" s="20">
        <v>4742.8999999999996</v>
      </c>
      <c r="C68" s="21">
        <f>SUM(B68/$B$180)</f>
        <v>7.6100089050052527E-3</v>
      </c>
      <c r="D68" s="59">
        <v>8470</v>
      </c>
      <c r="E68" s="60">
        <f>D68/$D$180</f>
        <v>6.2008802160448172E-3</v>
      </c>
      <c r="F68" s="59">
        <v>6307.6</v>
      </c>
      <c r="G68" s="21">
        <f>F68/$F$180</f>
        <v>7.1816228151717785E-3</v>
      </c>
      <c r="H68" s="20">
        <f t="shared" si="4"/>
        <v>32.990364544898711</v>
      </c>
      <c r="I68" s="22">
        <f t="shared" si="3"/>
        <v>74.469893742621025</v>
      </c>
    </row>
    <row r="69" spans="1:9" ht="15" thickBot="1" x14ac:dyDescent="0.25">
      <c r="A69" s="30" t="s">
        <v>43</v>
      </c>
      <c r="B69" s="27">
        <f>SUM(B70:B71)</f>
        <v>16851.2</v>
      </c>
      <c r="C69" s="28">
        <f>SUM(B69/$B$180)</f>
        <v>2.7037842261069079E-2</v>
      </c>
      <c r="D69" s="61">
        <f>SUM(D70:D71)</f>
        <v>35464.399999999994</v>
      </c>
      <c r="E69" s="62">
        <f>D69/$D$180</f>
        <v>2.5963458835171167E-2</v>
      </c>
      <c r="F69" s="61">
        <f>SUM(F70:F71)</f>
        <v>22580.400000000001</v>
      </c>
      <c r="G69" s="28">
        <f>F69/$F$180</f>
        <v>2.5709289716485641E-2</v>
      </c>
      <c r="H69" s="27">
        <f t="shared" si="4"/>
        <v>33.998765666540066</v>
      </c>
      <c r="I69" s="29">
        <f t="shared" si="3"/>
        <v>63.670610527740514</v>
      </c>
    </row>
    <row r="70" spans="1:9" ht="18.75" customHeight="1" x14ac:dyDescent="0.2">
      <c r="A70" s="40" t="s">
        <v>44</v>
      </c>
      <c r="B70" s="17">
        <v>10187.200000000001</v>
      </c>
      <c r="C70" s="18">
        <f>SUM(B70/$B$180)</f>
        <v>1.6345417933557427E-2</v>
      </c>
      <c r="D70" s="57">
        <v>23310.6</v>
      </c>
      <c r="E70" s="58">
        <f>D70/$D$180</f>
        <v>1.7065671589626245E-2</v>
      </c>
      <c r="F70" s="57">
        <v>14601.3</v>
      </c>
      <c r="G70" s="18">
        <f>F70/$F$180</f>
        <v>1.6624552795226025E-2</v>
      </c>
      <c r="H70" s="17">
        <f t="shared" si="4"/>
        <v>43.329864928537773</v>
      </c>
      <c r="I70" s="19">
        <f t="shared" si="3"/>
        <v>62.638027335203731</v>
      </c>
    </row>
    <row r="71" spans="1:9" ht="35.25" customHeight="1" thickBot="1" x14ac:dyDescent="0.25">
      <c r="A71" s="26" t="s">
        <v>88</v>
      </c>
      <c r="B71" s="20">
        <v>6664</v>
      </c>
      <c r="C71" s="21">
        <f>SUM(B71/$B$180)</f>
        <v>1.069242432751165E-2</v>
      </c>
      <c r="D71" s="59">
        <v>12153.8</v>
      </c>
      <c r="E71" s="60">
        <f>D71/$D$180</f>
        <v>8.897787245544922E-3</v>
      </c>
      <c r="F71" s="59">
        <v>7979.1</v>
      </c>
      <c r="G71" s="21">
        <f>F71/$F$180</f>
        <v>9.0847369212596132E-3</v>
      </c>
      <c r="H71" s="20">
        <f t="shared" si="4"/>
        <v>19.734393757503014</v>
      </c>
      <c r="I71" s="22">
        <f t="shared" si="3"/>
        <v>65.651072092678845</v>
      </c>
    </row>
    <row r="72" spans="1:9" ht="48" customHeight="1" thickBot="1" x14ac:dyDescent="0.25">
      <c r="A72" s="30" t="s">
        <v>45</v>
      </c>
      <c r="B72" s="61">
        <f>SUM(B73)</f>
        <v>3329.3999999999996</v>
      </c>
      <c r="C72" s="28">
        <f>SUM(B72/$B$180)</f>
        <v>5.3420404495824261E-3</v>
      </c>
      <c r="D72" s="61">
        <f>SUM(D73)</f>
        <v>79691.7</v>
      </c>
      <c r="E72" s="62">
        <f>D72/$D$180</f>
        <v>5.8342229741792054E-2</v>
      </c>
      <c r="F72" s="61">
        <f>SUM(F73)</f>
        <v>40140.600000000006</v>
      </c>
      <c r="G72" s="28">
        <f>F72/$F$180</f>
        <v>4.5702747284971194E-2</v>
      </c>
      <c r="H72" s="27">
        <f t="shared" si="4"/>
        <v>1105.6406559740497</v>
      </c>
      <c r="I72" s="29">
        <f t="shared" si="3"/>
        <v>50.369862858992853</v>
      </c>
    </row>
    <row r="73" spans="1:9" ht="44.25" customHeight="1" x14ac:dyDescent="0.2">
      <c r="A73" s="38" t="s">
        <v>115</v>
      </c>
      <c r="B73" s="57">
        <f>SUM(B74:B76)</f>
        <v>3329.3999999999996</v>
      </c>
      <c r="C73" s="18">
        <f>SUM(B73/$B$180)</f>
        <v>5.3420404495824261E-3</v>
      </c>
      <c r="D73" s="57">
        <f>SUM(D74:D77)</f>
        <v>79691.7</v>
      </c>
      <c r="E73" s="58">
        <f>D73/$D$180</f>
        <v>5.8342229741792054E-2</v>
      </c>
      <c r="F73" s="57">
        <f>SUM(F74:F77)</f>
        <v>40140.600000000006</v>
      </c>
      <c r="G73" s="18">
        <f>F73/$F$180</f>
        <v>4.5702747284971194E-2</v>
      </c>
      <c r="H73" s="17">
        <f t="shared" si="4"/>
        <v>1105.6406559740497</v>
      </c>
      <c r="I73" s="19">
        <f t="shared" si="3"/>
        <v>50.369862858992853</v>
      </c>
    </row>
    <row r="74" spans="1:9" ht="32.25" customHeight="1" x14ac:dyDescent="0.2">
      <c r="A74" s="35" t="s">
        <v>89</v>
      </c>
      <c r="B74" s="55">
        <v>2541.6</v>
      </c>
      <c r="C74" s="4">
        <f>SUM(B74/$B$180)</f>
        <v>4.0780110550425585E-3</v>
      </c>
      <c r="D74" s="55">
        <v>6574.3</v>
      </c>
      <c r="E74" s="56">
        <f>D74/$D$180</f>
        <v>4.8130397643852945E-3</v>
      </c>
      <c r="F74" s="55">
        <v>4833.1000000000004</v>
      </c>
      <c r="G74" s="4">
        <f>F74/$F$180</f>
        <v>5.5028063333132605E-3</v>
      </c>
      <c r="H74" s="3">
        <f t="shared" si="4"/>
        <v>90.159741894869398</v>
      </c>
      <c r="I74" s="9">
        <f t="shared" si="3"/>
        <v>73.515051032049044</v>
      </c>
    </row>
    <row r="75" spans="1:9" ht="36" customHeight="1" x14ac:dyDescent="0.2">
      <c r="A75" s="35" t="s">
        <v>80</v>
      </c>
      <c r="B75" s="55">
        <v>787.8</v>
      </c>
      <c r="C75" s="4">
        <f>SUM(B75/$B$180)</f>
        <v>1.2640293945398676E-3</v>
      </c>
      <c r="D75" s="55">
        <v>48589.7</v>
      </c>
      <c r="E75" s="56">
        <f>D75/$D$180</f>
        <v>3.5572480452603639E-2</v>
      </c>
      <c r="F75" s="55">
        <v>19104.2</v>
      </c>
      <c r="G75" s="4">
        <f>F75/$F$180</f>
        <v>2.1751404430465578E-2</v>
      </c>
      <c r="H75" s="3">
        <f t="shared" si="4"/>
        <v>2325.0063467885252</v>
      </c>
      <c r="I75" s="9">
        <f t="shared" si="3"/>
        <v>39.317386195016645</v>
      </c>
    </row>
    <row r="76" spans="1:9" ht="63" hidden="1" customHeight="1" x14ac:dyDescent="0.2">
      <c r="A76" s="70" t="s">
        <v>81</v>
      </c>
      <c r="B76" s="59">
        <v>0</v>
      </c>
      <c r="C76" s="21">
        <f>SUM(B76/$B$180)</f>
        <v>0</v>
      </c>
      <c r="D76" s="54">
        <v>0</v>
      </c>
      <c r="E76" s="21">
        <f>D76/$D$180</f>
        <v>0</v>
      </c>
      <c r="F76" s="54">
        <v>0</v>
      </c>
      <c r="G76" s="21">
        <f>F76/$F$180</f>
        <v>0</v>
      </c>
      <c r="H76" s="3" t="e">
        <f t="shared" si="4"/>
        <v>#DIV/0!</v>
      </c>
      <c r="I76" s="22" t="e">
        <f t="shared" si="3"/>
        <v>#DIV/0!</v>
      </c>
    </row>
    <row r="77" spans="1:9" ht="63" customHeight="1" thickBot="1" x14ac:dyDescent="0.25">
      <c r="A77" s="73" t="s">
        <v>153</v>
      </c>
      <c r="B77" s="63">
        <v>0</v>
      </c>
      <c r="C77" s="24">
        <f>SUM(B77/$B$180)</f>
        <v>0</v>
      </c>
      <c r="D77" s="63">
        <v>24527.7</v>
      </c>
      <c r="E77" s="64">
        <f>D77/$D$180</f>
        <v>1.7956709524803126E-2</v>
      </c>
      <c r="F77" s="63">
        <v>16203.3</v>
      </c>
      <c r="G77" s="24">
        <f>F77/$F$180</f>
        <v>1.8448536521192348E-2</v>
      </c>
      <c r="H77" s="3" t="e">
        <f t="shared" si="4"/>
        <v>#DIV/0!</v>
      </c>
      <c r="I77" s="9">
        <f t="shared" si="3"/>
        <v>66.061228733228134</v>
      </c>
    </row>
    <row r="78" spans="1:9" ht="44.25" customHeight="1" thickBot="1" x14ac:dyDescent="0.25">
      <c r="A78" s="30" t="s">
        <v>46</v>
      </c>
      <c r="B78" s="61">
        <f>SUM(B79+B82)</f>
        <v>6981.0999999999995</v>
      </c>
      <c r="C78" s="28">
        <f>SUM(B78/$B$180)</f>
        <v>1.1201213006121185E-2</v>
      </c>
      <c r="D78" s="61">
        <f>SUM(D79+D82)</f>
        <v>11332.7</v>
      </c>
      <c r="E78" s="62">
        <f>D78/$D$180</f>
        <v>8.2966605931961163E-3</v>
      </c>
      <c r="F78" s="61">
        <f>SUM(F79+F82)</f>
        <v>4054.3999999999996</v>
      </c>
      <c r="G78" s="28">
        <f>F78/$F$180</f>
        <v>4.6162045059662078E-3</v>
      </c>
      <c r="H78" s="27">
        <f t="shared" si="4"/>
        <v>-41.923192620074204</v>
      </c>
      <c r="I78" s="44">
        <f t="shared" si="3"/>
        <v>35.776116900650322</v>
      </c>
    </row>
    <row r="79" spans="1:9" ht="37.5" customHeight="1" x14ac:dyDescent="0.2">
      <c r="A79" s="38" t="s">
        <v>47</v>
      </c>
      <c r="B79" s="57">
        <f>SUM(B80:B81)</f>
        <v>4884.8999999999996</v>
      </c>
      <c r="C79" s="18">
        <f>SUM(B79/$B$180)</f>
        <v>7.8378486790908856E-3</v>
      </c>
      <c r="D79" s="57">
        <f>SUM(D80:D81)</f>
        <v>11056.7</v>
      </c>
      <c r="E79" s="58">
        <f>D79/$D$180</f>
        <v>8.0946012142553408E-3</v>
      </c>
      <c r="F79" s="57">
        <f>SUM(F80:F81)</f>
        <v>3892.2</v>
      </c>
      <c r="G79" s="18">
        <f>F79/$F$180</f>
        <v>4.4315290001286688E-3</v>
      </c>
      <c r="H79" s="17">
        <f t="shared" si="4"/>
        <v>-20.321808020635018</v>
      </c>
      <c r="I79" s="19">
        <f t="shared" si="3"/>
        <v>35.202185100436836</v>
      </c>
    </row>
    <row r="80" spans="1:9" ht="30" customHeight="1" x14ac:dyDescent="0.2">
      <c r="A80" s="35" t="s">
        <v>48</v>
      </c>
      <c r="B80" s="55">
        <v>0</v>
      </c>
      <c r="C80" s="4">
        <f>SUM(B80/$B$180)</f>
        <v>0</v>
      </c>
      <c r="D80" s="55">
        <v>0</v>
      </c>
      <c r="E80" s="56">
        <f>D80/$D$180</f>
        <v>0</v>
      </c>
      <c r="F80" s="55">
        <v>0</v>
      </c>
      <c r="G80" s="4">
        <f>F80/$F$180</f>
        <v>0</v>
      </c>
      <c r="H80" s="3" t="s">
        <v>85</v>
      </c>
      <c r="I80" s="9" t="s">
        <v>85</v>
      </c>
    </row>
    <row r="81" spans="1:9" ht="33.75" customHeight="1" x14ac:dyDescent="0.2">
      <c r="A81" s="35" t="s">
        <v>49</v>
      </c>
      <c r="B81" s="55">
        <v>4884.8999999999996</v>
      </c>
      <c r="C81" s="4">
        <f>SUM(B81/$B$180)</f>
        <v>7.8378486790908856E-3</v>
      </c>
      <c r="D81" s="55">
        <v>11056.7</v>
      </c>
      <c r="E81" s="56">
        <f>D81/$D$180</f>
        <v>8.0946012142553408E-3</v>
      </c>
      <c r="F81" s="55">
        <v>3892.2</v>
      </c>
      <c r="G81" s="4">
        <f>F81/$F$180</f>
        <v>4.4315290001286688E-3</v>
      </c>
      <c r="H81" s="3">
        <f t="shared" si="4"/>
        <v>-20.321808020635018</v>
      </c>
      <c r="I81" s="9">
        <f t="shared" si="3"/>
        <v>35.202185100436836</v>
      </c>
    </row>
    <row r="82" spans="1:9" ht="30" x14ac:dyDescent="0.2">
      <c r="A82" s="34" t="s">
        <v>50</v>
      </c>
      <c r="B82" s="55">
        <f>SUM(B83:B84)</f>
        <v>2096.1999999999998</v>
      </c>
      <c r="C82" s="4">
        <f>SUM(B82/$B$180)</f>
        <v>3.3633643270303002E-3</v>
      </c>
      <c r="D82" s="55">
        <f>SUM(D83:D84)</f>
        <v>276</v>
      </c>
      <c r="E82" s="56">
        <f>D82/$D$180</f>
        <v>2.0205937894077561E-4</v>
      </c>
      <c r="F82" s="55">
        <f>SUM(F83:F84)</f>
        <v>162.19999999999999</v>
      </c>
      <c r="G82" s="4">
        <f>F82/$F$180</f>
        <v>1.846755058375392E-4</v>
      </c>
      <c r="H82" s="3">
        <f t="shared" ref="H82:H165" si="5">F82/B82*100-100</f>
        <v>-92.262188722450148</v>
      </c>
      <c r="I82" s="9">
        <f t="shared" ref="I82:I165" si="6">F82/D82*100</f>
        <v>58.768115942028984</v>
      </c>
    </row>
    <row r="83" spans="1:9" ht="30" x14ac:dyDescent="0.2">
      <c r="A83" s="35" t="s">
        <v>51</v>
      </c>
      <c r="B83" s="55">
        <v>206.2</v>
      </c>
      <c r="C83" s="4">
        <f>SUM(B83/$B$180)</f>
        <v>3.3084902405955917E-4</v>
      </c>
      <c r="D83" s="55">
        <v>276</v>
      </c>
      <c r="E83" s="56">
        <f>D83/$D$180</f>
        <v>2.0205937894077561E-4</v>
      </c>
      <c r="F83" s="55">
        <v>162.19999999999999</v>
      </c>
      <c r="G83" s="4">
        <f>F83/$F$180</f>
        <v>1.846755058375392E-4</v>
      </c>
      <c r="H83" s="3">
        <f t="shared" si="5"/>
        <v>-21.338506304558678</v>
      </c>
      <c r="I83" s="9">
        <f t="shared" si="6"/>
        <v>58.768115942028984</v>
      </c>
    </row>
    <row r="84" spans="1:9" ht="30.75" thickBot="1" x14ac:dyDescent="0.25">
      <c r="A84" s="26" t="s">
        <v>52</v>
      </c>
      <c r="B84" s="59">
        <v>1890</v>
      </c>
      <c r="C84" s="21">
        <f>SUM(B84/$B$180)</f>
        <v>3.0325153029707413E-3</v>
      </c>
      <c r="D84" s="59">
        <v>0</v>
      </c>
      <c r="E84" s="60">
        <f>D84/$D$180</f>
        <v>0</v>
      </c>
      <c r="F84" s="59">
        <v>0</v>
      </c>
      <c r="G84" s="21">
        <f>F84/$F$180</f>
        <v>0</v>
      </c>
      <c r="H84" s="20">
        <f t="shared" si="5"/>
        <v>-100</v>
      </c>
      <c r="I84" s="22" t="e">
        <f t="shared" si="6"/>
        <v>#DIV/0!</v>
      </c>
    </row>
    <row r="85" spans="1:9" ht="19.5" customHeight="1" thickBot="1" x14ac:dyDescent="0.25">
      <c r="A85" s="30" t="s">
        <v>84</v>
      </c>
      <c r="B85" s="61">
        <f>B86+B121</f>
        <v>59163.199999999997</v>
      </c>
      <c r="C85" s="28">
        <f>SUM(B85/$B$180)</f>
        <v>9.4927676916782305E-2</v>
      </c>
      <c r="D85" s="61">
        <f>SUM(D86+D121)</f>
        <v>134381.91</v>
      </c>
      <c r="E85" s="62">
        <f>D85/$D$180</f>
        <v>9.8380888679257983E-2</v>
      </c>
      <c r="F85" s="61">
        <f>F86+F121</f>
        <v>90034.310000000012</v>
      </c>
      <c r="G85" s="28">
        <f>F85/$F$180</f>
        <v>0.10251006006155251</v>
      </c>
      <c r="H85" s="27">
        <f t="shared" si="5"/>
        <v>52.179581226167642</v>
      </c>
      <c r="I85" s="29">
        <f t="shared" si="6"/>
        <v>66.998831911229729</v>
      </c>
    </row>
    <row r="86" spans="1:9" ht="18.75" customHeight="1" x14ac:dyDescent="0.2">
      <c r="A86" s="38" t="s">
        <v>87</v>
      </c>
      <c r="B86" s="57">
        <f>SUM(B87:B120)</f>
        <v>12290.199999999999</v>
      </c>
      <c r="C86" s="18">
        <f>SUM(B86/$B$180)</f>
        <v>1.9719692897656613E-2</v>
      </c>
      <c r="D86" s="57">
        <f>SUM(D87:D120)</f>
        <v>32791.21</v>
      </c>
      <c r="E86" s="58">
        <f>D86/$D$180</f>
        <v>2.400641857723388E-2</v>
      </c>
      <c r="F86" s="57">
        <f>SUM(F87:F120)</f>
        <v>22658.41</v>
      </c>
      <c r="G86" s="18">
        <f>F86/$F$180</f>
        <v>2.5798109298547207E-2</v>
      </c>
      <c r="H86" s="17">
        <f t="shared" si="5"/>
        <v>84.361605181364013</v>
      </c>
      <c r="I86" s="19">
        <f t="shared" si="6"/>
        <v>69.099035991657516</v>
      </c>
    </row>
    <row r="87" spans="1:9" ht="90" x14ac:dyDescent="0.2">
      <c r="A87" s="76" t="s">
        <v>141</v>
      </c>
      <c r="B87" s="57">
        <v>0</v>
      </c>
      <c r="C87" s="18">
        <f>SUM(B87/$B$180)</f>
        <v>0</v>
      </c>
      <c r="D87" s="57">
        <v>0</v>
      </c>
      <c r="E87" s="58">
        <f>D87/$D$180</f>
        <v>0</v>
      </c>
      <c r="F87" s="57">
        <v>0</v>
      </c>
      <c r="G87" s="18">
        <f>F87/$F$180</f>
        <v>0</v>
      </c>
      <c r="H87" s="17" t="e">
        <f t="shared" si="5"/>
        <v>#DIV/0!</v>
      </c>
      <c r="I87" s="19" t="e">
        <f t="shared" si="6"/>
        <v>#DIV/0!</v>
      </c>
    </row>
    <row r="88" spans="1:9" ht="75" x14ac:dyDescent="0.2">
      <c r="A88" s="77" t="s">
        <v>58</v>
      </c>
      <c r="B88" s="55">
        <v>458.4</v>
      </c>
      <c r="C88" s="4">
        <f>SUM(B88/$B$180)</f>
        <v>7.3550529887925274E-4</v>
      </c>
      <c r="D88" s="55">
        <v>548</v>
      </c>
      <c r="E88" s="56">
        <f>D88/$D$180</f>
        <v>4.0119036108530808E-4</v>
      </c>
      <c r="F88" s="55">
        <v>396.2</v>
      </c>
      <c r="G88" s="4">
        <f>F88/$F$180</f>
        <v>4.5110009502363156E-4</v>
      </c>
      <c r="H88" s="3">
        <f t="shared" si="5"/>
        <v>-13.568935427574175</v>
      </c>
      <c r="I88" s="9">
        <f t="shared" si="6"/>
        <v>72.299270072992698</v>
      </c>
    </row>
    <row r="89" spans="1:9" ht="60" x14ac:dyDescent="0.2">
      <c r="A89" s="77" t="s">
        <v>59</v>
      </c>
      <c r="B89" s="55">
        <v>1522.5</v>
      </c>
      <c r="C89" s="4">
        <f>SUM(B89/$B$180)</f>
        <v>2.4428595496153193E-3</v>
      </c>
      <c r="D89" s="55">
        <v>1737.2</v>
      </c>
      <c r="E89" s="56">
        <f>D89/$D$180</f>
        <v>1.2718027286083892E-3</v>
      </c>
      <c r="F89" s="55">
        <v>1518.8</v>
      </c>
      <c r="G89" s="4">
        <f>F89/$F$180</f>
        <v>1.7292549831446026E-3</v>
      </c>
      <c r="H89" s="3" t="s">
        <v>76</v>
      </c>
      <c r="I89" s="9">
        <f t="shared" si="6"/>
        <v>87.428045130094404</v>
      </c>
    </row>
    <row r="90" spans="1:9" ht="60" x14ac:dyDescent="0.2">
      <c r="A90" s="77" t="s">
        <v>60</v>
      </c>
      <c r="B90" s="55">
        <v>411.6</v>
      </c>
      <c r="C90" s="4">
        <f>SUM(B90/$B$180)</f>
        <v>6.6041444375807262E-4</v>
      </c>
      <c r="D90" s="55">
        <v>595.9</v>
      </c>
      <c r="E90" s="56">
        <f>D90/$D$180</f>
        <v>4.3625791272031952E-4</v>
      </c>
      <c r="F90" s="55">
        <v>443.6</v>
      </c>
      <c r="G90" s="4">
        <f>F90/$F$180</f>
        <v>5.0506815283312204E-4</v>
      </c>
      <c r="H90" s="3">
        <f t="shared" si="5"/>
        <v>7.7745383867832771</v>
      </c>
      <c r="I90" s="9">
        <f t="shared" si="6"/>
        <v>74.442020473233768</v>
      </c>
    </row>
    <row r="91" spans="1:9" ht="45" x14ac:dyDescent="0.2">
      <c r="A91" s="77" t="s">
        <v>61</v>
      </c>
      <c r="B91" s="55">
        <v>25.2</v>
      </c>
      <c r="C91" s="4">
        <f>SUM(B91/$B$180)</f>
        <v>4.0433537372943219E-5</v>
      </c>
      <c r="D91" s="55">
        <v>33.1</v>
      </c>
      <c r="E91" s="56">
        <f>D91/$D$180</f>
        <v>2.4232483488911858E-5</v>
      </c>
      <c r="F91" s="55">
        <v>22.2</v>
      </c>
      <c r="G91" s="4">
        <f>F91/$F$180</f>
        <v>2.5276178974065169E-5</v>
      </c>
      <c r="H91" s="3">
        <f t="shared" si="5"/>
        <v>-11.904761904761912</v>
      </c>
      <c r="I91" s="9">
        <f t="shared" si="6"/>
        <v>67.069486404833839</v>
      </c>
    </row>
    <row r="92" spans="1:9" ht="50.25" customHeight="1" x14ac:dyDescent="0.2">
      <c r="A92" s="77" t="s">
        <v>62</v>
      </c>
      <c r="B92" s="55">
        <v>1038.4000000000001</v>
      </c>
      <c r="C92" s="4">
        <f>SUM(B92/$B$180)</f>
        <v>1.6661184606374699E-3</v>
      </c>
      <c r="D92" s="55">
        <v>1563</v>
      </c>
      <c r="E92" s="56">
        <f>D92/$D$180</f>
        <v>1.1442710481320011E-3</v>
      </c>
      <c r="F92" s="55">
        <v>682.4</v>
      </c>
      <c r="G92" s="56">
        <f>F92/$F$180</f>
        <v>7.7695786179739061E-4</v>
      </c>
      <c r="H92" s="3">
        <f t="shared" si="5"/>
        <v>-34.283513097072429</v>
      </c>
      <c r="I92" s="9">
        <f t="shared" si="6"/>
        <v>43.659628918746002</v>
      </c>
    </row>
    <row r="93" spans="1:9" ht="33.75" customHeight="1" x14ac:dyDescent="0.2">
      <c r="A93" s="77" t="s">
        <v>144</v>
      </c>
      <c r="B93" s="55">
        <v>0</v>
      </c>
      <c r="C93" s="4">
        <f>SUM(B93/$B$180)</f>
        <v>0</v>
      </c>
      <c r="D93" s="55">
        <v>730.8</v>
      </c>
      <c r="E93" s="56">
        <f>D93/$D$180</f>
        <v>5.3501809467361883E-4</v>
      </c>
      <c r="F93" s="55">
        <v>123.3</v>
      </c>
      <c r="G93" s="4">
        <f>F93/$F$180</f>
        <v>1.403852643019025E-4</v>
      </c>
      <c r="H93" s="3" t="s">
        <v>85</v>
      </c>
      <c r="I93" s="9">
        <f t="shared" si="6"/>
        <v>16.871921182266011</v>
      </c>
    </row>
    <row r="94" spans="1:9" ht="35.25" hidden="1" customHeight="1" x14ac:dyDescent="0.2">
      <c r="A94" s="77" t="s">
        <v>82</v>
      </c>
      <c r="B94" s="55">
        <v>0</v>
      </c>
      <c r="C94" s="4">
        <f>SUM(B94/$B$180)</f>
        <v>0</v>
      </c>
      <c r="D94" s="55">
        <v>0</v>
      </c>
      <c r="E94" s="56">
        <f>D94/$D$180</f>
        <v>0</v>
      </c>
      <c r="F94" s="55">
        <v>0</v>
      </c>
      <c r="G94" s="4">
        <f>F94/$F$180</f>
        <v>0</v>
      </c>
      <c r="H94" s="3" t="s">
        <v>85</v>
      </c>
      <c r="I94" s="9" t="e">
        <f t="shared" si="6"/>
        <v>#DIV/0!</v>
      </c>
    </row>
    <row r="95" spans="1:9" ht="63.75" customHeight="1" x14ac:dyDescent="0.2">
      <c r="A95" s="77" t="s">
        <v>83</v>
      </c>
      <c r="B95" s="55">
        <v>0</v>
      </c>
      <c r="C95" s="4">
        <f>SUM(B95/$B$180)</f>
        <v>0</v>
      </c>
      <c r="D95" s="55">
        <v>35.6</v>
      </c>
      <c r="E95" s="56">
        <f>D95/$D$180</f>
        <v>2.6062731486563811E-5</v>
      </c>
      <c r="F95" s="55">
        <v>23.7</v>
      </c>
      <c r="G95" s="4">
        <f>F95/$F$180</f>
        <v>2.6984028904745247E-5</v>
      </c>
      <c r="H95" s="3" t="s">
        <v>85</v>
      </c>
      <c r="I95" s="9">
        <f t="shared" si="6"/>
        <v>66.573033707865164</v>
      </c>
    </row>
    <row r="96" spans="1:9" ht="30" x14ac:dyDescent="0.2">
      <c r="A96" s="77" t="s">
        <v>63</v>
      </c>
      <c r="B96" s="55">
        <v>357.7</v>
      </c>
      <c r="C96" s="4">
        <f>SUM(B96/$B$180)</f>
        <v>5.7393159993261061E-4</v>
      </c>
      <c r="D96" s="65">
        <v>972.3</v>
      </c>
      <c r="E96" s="56">
        <f>D96/$D$180</f>
        <v>7.1182005124679755E-4</v>
      </c>
      <c r="F96" s="55">
        <v>437.6</v>
      </c>
      <c r="G96" s="4">
        <f>F96/$F$180</f>
        <v>4.9823675311040172E-4</v>
      </c>
      <c r="H96" s="3">
        <f t="shared" si="5"/>
        <v>22.337154039698078</v>
      </c>
      <c r="I96" s="9">
        <f t="shared" si="6"/>
        <v>45.006685179471361</v>
      </c>
    </row>
    <row r="97" spans="1:9" ht="60" x14ac:dyDescent="0.2">
      <c r="A97" s="77" t="s">
        <v>64</v>
      </c>
      <c r="B97" s="55">
        <v>1.6</v>
      </c>
      <c r="C97" s="4">
        <f>SUM(B97/$B$180)</f>
        <v>2.5672087220916331E-6</v>
      </c>
      <c r="D97" s="55">
        <v>1.8</v>
      </c>
      <c r="E97" s="56">
        <f>D97/$D$180</f>
        <v>1.3177785583094061E-6</v>
      </c>
      <c r="F97" s="55">
        <v>1.8</v>
      </c>
      <c r="G97" s="4">
        <f>F97/$F$180</f>
        <v>2.0494199168160951E-6</v>
      </c>
      <c r="H97" s="3" t="s">
        <v>85</v>
      </c>
      <c r="I97" s="9">
        <f t="shared" si="6"/>
        <v>100</v>
      </c>
    </row>
    <row r="98" spans="1:9" ht="29.25" customHeight="1" x14ac:dyDescent="0.2">
      <c r="A98" s="77" t="s">
        <v>137</v>
      </c>
      <c r="B98" s="55">
        <v>0</v>
      </c>
      <c r="C98" s="4">
        <f>SUM(B98/$B$180)</f>
        <v>0</v>
      </c>
      <c r="D98" s="55">
        <v>6</v>
      </c>
      <c r="E98" s="56">
        <f>D98/$D$180</f>
        <v>4.3925951943646877E-6</v>
      </c>
      <c r="F98" s="55">
        <v>6</v>
      </c>
      <c r="G98" s="4">
        <f>F98/$F$180</f>
        <v>6.831399722720316E-6</v>
      </c>
      <c r="H98" s="3" t="s">
        <v>85</v>
      </c>
      <c r="I98" s="9" t="s">
        <v>85</v>
      </c>
    </row>
    <row r="99" spans="1:9" ht="22.5" customHeight="1" x14ac:dyDescent="0.2">
      <c r="A99" s="77" t="s">
        <v>65</v>
      </c>
      <c r="B99" s="55">
        <v>203.8</v>
      </c>
      <c r="C99" s="4">
        <f>SUM(B99/$B$180)</f>
        <v>3.2699821097642177E-4</v>
      </c>
      <c r="D99" s="55">
        <v>405</v>
      </c>
      <c r="E99" s="56">
        <f>D99/$D$180</f>
        <v>2.9650017561961639E-4</v>
      </c>
      <c r="F99" s="55">
        <v>300.2</v>
      </c>
      <c r="G99" s="4">
        <f>F99/$F$180</f>
        <v>3.417976994601065E-4</v>
      </c>
      <c r="H99" s="3">
        <f t="shared" si="5"/>
        <v>47.301275760549544</v>
      </c>
      <c r="I99" s="9">
        <f t="shared" si="6"/>
        <v>74.123456790123456</v>
      </c>
    </row>
    <row r="100" spans="1:9" ht="15" x14ac:dyDescent="0.2">
      <c r="A100" s="77" t="s">
        <v>165</v>
      </c>
      <c r="B100" s="55">
        <v>184.4</v>
      </c>
      <c r="C100" s="4">
        <f>SUM(B100/$B$180)</f>
        <v>2.9587080522106067E-4</v>
      </c>
      <c r="D100" s="55">
        <v>0</v>
      </c>
      <c r="E100" s="56">
        <f>D100/$D$180</f>
        <v>0</v>
      </c>
      <c r="F100" s="55">
        <v>0</v>
      </c>
      <c r="G100" s="4">
        <f>F100/$F$180</f>
        <v>0</v>
      </c>
      <c r="H100" s="3" t="s">
        <v>76</v>
      </c>
      <c r="I100" s="9" t="e">
        <f t="shared" si="6"/>
        <v>#DIV/0!</v>
      </c>
    </row>
    <row r="101" spans="1:9" ht="19.5" customHeight="1" x14ac:dyDescent="0.2">
      <c r="A101" s="77" t="s">
        <v>90</v>
      </c>
      <c r="B101" s="55">
        <v>1006.2</v>
      </c>
      <c r="C101" s="4">
        <f>SUM(B101/$B$180)</f>
        <v>1.6144533851053756E-3</v>
      </c>
      <c r="D101" s="55">
        <v>0</v>
      </c>
      <c r="E101" s="56">
        <f>D101/$D$180</f>
        <v>0</v>
      </c>
      <c r="F101" s="55">
        <v>0</v>
      </c>
      <c r="G101" s="4">
        <f>F101/$F$180</f>
        <v>0</v>
      </c>
      <c r="H101" s="3" t="s">
        <v>76</v>
      </c>
      <c r="I101" s="9" t="e">
        <f t="shared" si="6"/>
        <v>#DIV/0!</v>
      </c>
    </row>
    <row r="102" spans="1:9" ht="30" x14ac:dyDescent="0.2">
      <c r="A102" s="77" t="s">
        <v>66</v>
      </c>
      <c r="B102" s="55">
        <v>0</v>
      </c>
      <c r="C102" s="4">
        <f>SUM(B102/$B$180)</f>
        <v>0</v>
      </c>
      <c r="D102" s="55">
        <v>309</v>
      </c>
      <c r="E102" s="56">
        <f>D102/$D$180</f>
        <v>2.262186525097814E-4</v>
      </c>
      <c r="F102" s="55">
        <v>0</v>
      </c>
      <c r="G102" s="4">
        <f>F102/$F$180</f>
        <v>0</v>
      </c>
      <c r="H102" s="3" t="s">
        <v>76</v>
      </c>
      <c r="I102" s="9">
        <f t="shared" si="6"/>
        <v>0</v>
      </c>
    </row>
    <row r="103" spans="1:9" ht="45" x14ac:dyDescent="0.2">
      <c r="A103" s="77" t="s">
        <v>67</v>
      </c>
      <c r="B103" s="55">
        <v>0</v>
      </c>
      <c r="C103" s="4">
        <f>SUM(B103/$B$180)</f>
        <v>0</v>
      </c>
      <c r="D103" s="55">
        <v>0.01</v>
      </c>
      <c r="E103" s="56">
        <f>D103/$D$180</f>
        <v>7.3209919906078123E-9</v>
      </c>
      <c r="F103" s="55">
        <v>0.01</v>
      </c>
      <c r="G103" s="4">
        <f>F103/$F$180</f>
        <v>1.1385666204533861E-8</v>
      </c>
      <c r="H103" s="3" t="s">
        <v>76</v>
      </c>
      <c r="I103" s="9">
        <f t="shared" si="6"/>
        <v>100</v>
      </c>
    </row>
    <row r="104" spans="1:9" ht="33" customHeight="1" x14ac:dyDescent="0.2">
      <c r="A104" s="77" t="s">
        <v>154</v>
      </c>
      <c r="B104" s="55">
        <v>0</v>
      </c>
      <c r="C104" s="4">
        <f>SUM(B104/$B$180)</f>
        <v>0</v>
      </c>
      <c r="D104" s="55">
        <v>1506.2</v>
      </c>
      <c r="E104" s="56">
        <f>D104/$D$180</f>
        <v>1.1026878136253487E-3</v>
      </c>
      <c r="F104" s="55">
        <v>0</v>
      </c>
      <c r="G104" s="4">
        <f>F104/$F$180</f>
        <v>0</v>
      </c>
      <c r="H104" s="3" t="e">
        <f t="shared" si="5"/>
        <v>#DIV/0!</v>
      </c>
      <c r="I104" s="9">
        <f t="shared" si="6"/>
        <v>0</v>
      </c>
    </row>
    <row r="105" spans="1:9" ht="30" x14ac:dyDescent="0.2">
      <c r="A105" s="77" t="s">
        <v>68</v>
      </c>
      <c r="B105" s="55">
        <v>1759.3</v>
      </c>
      <c r="C105" s="4">
        <f>SUM(B105/$B$180)</f>
        <v>2.822806440484881E-3</v>
      </c>
      <c r="D105" s="55">
        <v>5673.8</v>
      </c>
      <c r="E105" s="4">
        <f>D105/$D$180</f>
        <v>4.1537844356310605E-3</v>
      </c>
      <c r="F105" s="55">
        <v>2911.3</v>
      </c>
      <c r="G105" s="4">
        <f>F105/$F$180</f>
        <v>3.314709002125943E-3</v>
      </c>
      <c r="H105" s="3">
        <f t="shared" si="5"/>
        <v>65.480588870573541</v>
      </c>
      <c r="I105" s="9">
        <f t="shared" si="6"/>
        <v>51.311290493143922</v>
      </c>
    </row>
    <row r="106" spans="1:9" ht="30" x14ac:dyDescent="0.2">
      <c r="A106" s="77" t="s">
        <v>145</v>
      </c>
      <c r="B106" s="55">
        <v>0</v>
      </c>
      <c r="C106" s="4">
        <f>SUM(B106/$B$180)</f>
        <v>0</v>
      </c>
      <c r="D106" s="55">
        <v>0</v>
      </c>
      <c r="E106" s="56">
        <f>D106/$D$180</f>
        <v>0</v>
      </c>
      <c r="F106" s="55">
        <v>0</v>
      </c>
      <c r="G106" s="4">
        <f>F106/$F$180</f>
        <v>0</v>
      </c>
      <c r="H106" s="3" t="s">
        <v>76</v>
      </c>
      <c r="I106" s="9" t="s">
        <v>85</v>
      </c>
    </row>
    <row r="107" spans="1:9" ht="21.75" customHeight="1" x14ac:dyDescent="0.2">
      <c r="A107" s="77" t="s">
        <v>91</v>
      </c>
      <c r="B107" s="55">
        <v>412.7</v>
      </c>
      <c r="C107" s="4">
        <f>SUM(B107/$B$180)</f>
        <v>6.6217939975451057E-4</v>
      </c>
      <c r="D107" s="55">
        <v>707.1</v>
      </c>
      <c r="E107" s="56">
        <f>D107/$D$180</f>
        <v>5.1766734365587847E-4</v>
      </c>
      <c r="F107" s="55">
        <v>653</v>
      </c>
      <c r="G107" s="4">
        <f>F107/$F$180</f>
        <v>7.4348400315606112E-4</v>
      </c>
      <c r="H107" s="3" t="s">
        <v>85</v>
      </c>
      <c r="I107" s="9">
        <f t="shared" si="6"/>
        <v>92.349031254419458</v>
      </c>
    </row>
    <row r="108" spans="1:9" ht="30" x14ac:dyDescent="0.2">
      <c r="A108" s="77" t="s">
        <v>69</v>
      </c>
      <c r="B108" s="55">
        <v>76.3</v>
      </c>
      <c r="C108" s="4">
        <f>SUM(B108/$B$180)</f>
        <v>1.2242376593474472E-4</v>
      </c>
      <c r="D108" s="55">
        <v>160.1</v>
      </c>
      <c r="E108" s="56">
        <f>D108/$D$180</f>
        <v>1.1720908176963107E-4</v>
      </c>
      <c r="F108" s="55">
        <v>126.7</v>
      </c>
      <c r="G108" s="4">
        <f>F108/$F$180</f>
        <v>1.4425639081144402E-4</v>
      </c>
      <c r="H108" s="3">
        <f t="shared" si="5"/>
        <v>66.055045871559628</v>
      </c>
      <c r="I108" s="9">
        <f t="shared" si="6"/>
        <v>79.138038725796378</v>
      </c>
    </row>
    <row r="109" spans="1:9" ht="15" x14ac:dyDescent="0.2">
      <c r="A109" s="77" t="s">
        <v>163</v>
      </c>
      <c r="B109" s="55">
        <v>0</v>
      </c>
      <c r="C109" s="4">
        <f>SUM(B109/$B$180)</f>
        <v>0</v>
      </c>
      <c r="D109" s="55">
        <v>1174.0999999999999</v>
      </c>
      <c r="E109" s="56">
        <f>D109/$D$180</f>
        <v>8.5955766961726316E-4</v>
      </c>
      <c r="F109" s="55">
        <v>1174.0999999999999</v>
      </c>
      <c r="G109" s="4">
        <f>F109/$F$180</f>
        <v>1.3367910690743204E-3</v>
      </c>
      <c r="H109" s="3" t="e">
        <f t="shared" si="5"/>
        <v>#DIV/0!</v>
      </c>
      <c r="I109" s="9">
        <f t="shared" si="6"/>
        <v>100</v>
      </c>
    </row>
    <row r="110" spans="1:9" ht="19.5" customHeight="1" x14ac:dyDescent="0.2">
      <c r="A110" s="77" t="s">
        <v>92</v>
      </c>
      <c r="B110" s="55">
        <v>1414</v>
      </c>
      <c r="C110" s="4">
        <f>SUM(B110/$B$180)</f>
        <v>2.2687707081484806E-3</v>
      </c>
      <c r="D110" s="55">
        <v>2444.1</v>
      </c>
      <c r="E110" s="56">
        <f>D110/$D$180</f>
        <v>1.7893236524244554E-3</v>
      </c>
      <c r="F110" s="55">
        <v>1642.7</v>
      </c>
      <c r="G110" s="4">
        <f>F110/$F$180</f>
        <v>1.8703233874187773E-3</v>
      </c>
      <c r="H110" s="3">
        <f t="shared" si="5"/>
        <v>16.173974540311178</v>
      </c>
      <c r="I110" s="9">
        <f t="shared" si="6"/>
        <v>67.210834253917611</v>
      </c>
    </row>
    <row r="111" spans="1:9" ht="22.5" customHeight="1" x14ac:dyDescent="0.2">
      <c r="A111" s="77" t="s">
        <v>95</v>
      </c>
      <c r="B111" s="55">
        <v>2361.4</v>
      </c>
      <c r="C111" s="4">
        <f>SUM(B111/$B$180)</f>
        <v>3.7888791727169889E-3</v>
      </c>
      <c r="D111" s="65">
        <v>3985.3</v>
      </c>
      <c r="E111" s="56">
        <f>D111/$D$180</f>
        <v>2.9176349380169316E-3</v>
      </c>
      <c r="F111" s="55">
        <v>2973.2</v>
      </c>
      <c r="G111" s="4">
        <f>F111/$F$180</f>
        <v>3.3851862759320069E-3</v>
      </c>
      <c r="H111" s="3">
        <f t="shared" si="5"/>
        <v>25.908359447785202</v>
      </c>
      <c r="I111" s="9" t="s">
        <v>76</v>
      </c>
    </row>
    <row r="112" spans="1:9" ht="30" customHeight="1" x14ac:dyDescent="0.2">
      <c r="A112" s="77" t="s">
        <v>94</v>
      </c>
      <c r="B112" s="55">
        <v>888.1</v>
      </c>
      <c r="C112" s="4">
        <f>SUM(B112/$B$180)</f>
        <v>1.4249612913059869E-3</v>
      </c>
      <c r="D112" s="55">
        <v>2856.1</v>
      </c>
      <c r="E112" s="56">
        <f>D112/$D$180</f>
        <v>2.0909485224374974E-3</v>
      </c>
      <c r="F112" s="55">
        <v>2842.7</v>
      </c>
      <c r="G112" s="4">
        <f>F112/$F$180</f>
        <v>3.2366033319628403E-3</v>
      </c>
      <c r="H112" s="3">
        <f t="shared" si="5"/>
        <v>220.0878279473032</v>
      </c>
      <c r="I112" s="9">
        <f t="shared" si="6"/>
        <v>99.530828752494656</v>
      </c>
    </row>
    <row r="113" spans="1:9" ht="30" customHeight="1" x14ac:dyDescent="0.2">
      <c r="A113" s="77" t="s">
        <v>164</v>
      </c>
      <c r="B113" s="55">
        <v>0</v>
      </c>
      <c r="C113" s="4">
        <f>SUM(B113/$B$180)</f>
        <v>0</v>
      </c>
      <c r="D113" s="55">
        <v>4758</v>
      </c>
      <c r="E113" s="56">
        <f>D113/$D$180</f>
        <v>3.4833279891311971E-3</v>
      </c>
      <c r="F113" s="55">
        <v>4758</v>
      </c>
      <c r="G113" s="4">
        <f>F113/$F$180</f>
        <v>5.4172999801172109E-3</v>
      </c>
      <c r="H113" s="3" t="e">
        <f t="shared" si="5"/>
        <v>#DIV/0!</v>
      </c>
      <c r="I113" s="9">
        <f t="shared" si="6"/>
        <v>100</v>
      </c>
    </row>
    <row r="114" spans="1:9" ht="38.25" customHeight="1" x14ac:dyDescent="0.2">
      <c r="A114" s="77" t="s">
        <v>155</v>
      </c>
      <c r="B114" s="55">
        <v>0</v>
      </c>
      <c r="C114" s="4">
        <f>SUM(B114/$B$180)</f>
        <v>0</v>
      </c>
      <c r="D114" s="55">
        <v>351</v>
      </c>
      <c r="E114" s="56">
        <f>D114/$D$180</f>
        <v>2.5696681887033419E-4</v>
      </c>
      <c r="F114" s="55">
        <v>351</v>
      </c>
      <c r="G114" s="4">
        <f>F114/$F$180</f>
        <v>3.996368837791385E-4</v>
      </c>
      <c r="H114" s="3" t="e">
        <f t="shared" si="5"/>
        <v>#DIV/0!</v>
      </c>
      <c r="I114" s="9">
        <f t="shared" si="6"/>
        <v>100</v>
      </c>
    </row>
    <row r="115" spans="1:9" ht="38.25" customHeight="1" x14ac:dyDescent="0.2">
      <c r="A115" s="77" t="s">
        <v>156</v>
      </c>
      <c r="B115" s="55">
        <v>0</v>
      </c>
      <c r="C115" s="4">
        <f>SUM(B115/$B$180)</f>
        <v>0</v>
      </c>
      <c r="D115" s="55">
        <v>1610</v>
      </c>
      <c r="E115" s="56">
        <f>D115/$D$180</f>
        <v>1.1786797104878578E-3</v>
      </c>
      <c r="F115" s="55">
        <v>930.1</v>
      </c>
      <c r="G115" s="4">
        <f>F115/$F$180</f>
        <v>1.0589808136836944E-3</v>
      </c>
      <c r="H115" s="3" t="e">
        <f t="shared" si="5"/>
        <v>#DIV/0!</v>
      </c>
      <c r="I115" s="9">
        <f t="shared" si="6"/>
        <v>57.770186335403729</v>
      </c>
    </row>
    <row r="116" spans="1:9" ht="106.5" customHeight="1" x14ac:dyDescent="0.2">
      <c r="A116" s="77" t="s">
        <v>93</v>
      </c>
      <c r="B116" s="55">
        <v>168.6</v>
      </c>
      <c r="C116" s="4">
        <f>SUM(B116/$B$180)</f>
        <v>2.7051961909040577E-4</v>
      </c>
      <c r="D116" s="55">
        <v>400</v>
      </c>
      <c r="E116" s="56">
        <f>D116/$D$180</f>
        <v>2.9283967962431248E-4</v>
      </c>
      <c r="F116" s="55">
        <v>112.1</v>
      </c>
      <c r="G116" s="4">
        <f>F116/$F$180</f>
        <v>1.2763331815282458E-4</v>
      </c>
      <c r="H116" s="3" t="s">
        <v>76</v>
      </c>
      <c r="I116" s="9">
        <f t="shared" si="6"/>
        <v>28.024999999999999</v>
      </c>
    </row>
    <row r="117" spans="1:9" ht="38.25" customHeight="1" x14ac:dyDescent="0.2">
      <c r="A117" s="77" t="s">
        <v>171</v>
      </c>
      <c r="B117" s="55">
        <v>0</v>
      </c>
      <c r="C117" s="4">
        <f>SUM(B117/$B$180)</f>
        <v>0</v>
      </c>
      <c r="D117" s="55">
        <v>227.7</v>
      </c>
      <c r="E117" s="56">
        <f>D117/$D$180</f>
        <v>1.6669898762613987E-4</v>
      </c>
      <c r="F117" s="55">
        <v>227.7</v>
      </c>
      <c r="G117" s="4">
        <f>F117/$F$180</f>
        <v>2.59251619477236E-4</v>
      </c>
      <c r="H117" s="3"/>
      <c r="I117" s="9">
        <f t="shared" si="6"/>
        <v>100</v>
      </c>
    </row>
    <row r="118" spans="1:9" ht="53.25" customHeight="1" x14ac:dyDescent="0.2">
      <c r="A118" s="77" t="s">
        <v>146</v>
      </c>
      <c r="B118" s="55">
        <v>0</v>
      </c>
      <c r="C118" s="4">
        <f>SUM(B118/$B$180)</f>
        <v>0</v>
      </c>
      <c r="D118" s="55">
        <v>0</v>
      </c>
      <c r="E118" s="56">
        <f>D118/$D$180</f>
        <v>0</v>
      </c>
      <c r="F118" s="55">
        <v>0</v>
      </c>
      <c r="G118" s="4">
        <f>F118/$F$180</f>
        <v>0</v>
      </c>
      <c r="H118" s="3"/>
      <c r="I118" s="9" t="e">
        <f t="shared" si="6"/>
        <v>#DIV/0!</v>
      </c>
    </row>
    <row r="119" spans="1:9" ht="45" x14ac:dyDescent="0.2">
      <c r="A119" s="77" t="s">
        <v>139</v>
      </c>
      <c r="B119" s="55">
        <v>0</v>
      </c>
      <c r="C119" s="4">
        <f>SUM(B119/$B$180)</f>
        <v>0</v>
      </c>
      <c r="D119" s="55">
        <v>0</v>
      </c>
      <c r="E119" s="56">
        <f>D119/$D$180</f>
        <v>0</v>
      </c>
      <c r="F119" s="55">
        <v>0</v>
      </c>
      <c r="G119" s="4">
        <f>F119/$F$180</f>
        <v>0</v>
      </c>
      <c r="H119" s="3" t="e">
        <f t="shared" si="5"/>
        <v>#DIV/0!</v>
      </c>
      <c r="I119" s="9" t="s">
        <v>85</v>
      </c>
    </row>
    <row r="120" spans="1:9" ht="45" hidden="1" x14ac:dyDescent="0.2">
      <c r="A120" s="71" t="s">
        <v>96</v>
      </c>
      <c r="B120" s="53">
        <v>0</v>
      </c>
      <c r="C120" s="4">
        <f>SUM(B120/$B$180)</f>
        <v>0</v>
      </c>
      <c r="D120" s="53">
        <v>0</v>
      </c>
      <c r="E120" s="4">
        <f>D120/$D$180</f>
        <v>0</v>
      </c>
      <c r="F120" s="53">
        <v>0</v>
      </c>
      <c r="G120" s="4">
        <f>F120/$F$180</f>
        <v>0</v>
      </c>
      <c r="H120" s="3" t="s">
        <v>85</v>
      </c>
      <c r="I120" s="9" t="e">
        <f t="shared" si="6"/>
        <v>#DIV/0!</v>
      </c>
    </row>
    <row r="121" spans="1:9" ht="30" x14ac:dyDescent="0.2">
      <c r="A121" s="78" t="s">
        <v>86</v>
      </c>
      <c r="B121" s="55">
        <f>SUM(B122:B130)</f>
        <v>46873</v>
      </c>
      <c r="C121" s="4">
        <f>SUM(B121/$B$180)</f>
        <v>7.5207984019125693E-2</v>
      </c>
      <c r="D121" s="55">
        <f>SUM(D122:D130)</f>
        <v>101590.70000000001</v>
      </c>
      <c r="E121" s="56">
        <f>D121/$D$180</f>
        <v>7.4374470102024109E-2</v>
      </c>
      <c r="F121" s="55">
        <f>SUM(F122:F130)</f>
        <v>67375.900000000009</v>
      </c>
      <c r="G121" s="4">
        <f>F121/$F$180</f>
        <v>7.6711950763005299E-2</v>
      </c>
      <c r="H121" s="3">
        <f t="shared" si="5"/>
        <v>43.741386299148786</v>
      </c>
      <c r="I121" s="9">
        <f t="shared" si="6"/>
        <v>66.320932920040903</v>
      </c>
    </row>
    <row r="122" spans="1:9" ht="30" x14ac:dyDescent="0.2">
      <c r="A122" s="77" t="s">
        <v>106</v>
      </c>
      <c r="B122" s="55">
        <v>2584.1999999999998</v>
      </c>
      <c r="C122" s="4">
        <f>SUM(B122/$B$180)</f>
        <v>4.1463629872682478E-3</v>
      </c>
      <c r="D122" s="55">
        <v>3244.4</v>
      </c>
      <c r="E122" s="56">
        <f>D122/$D$180</f>
        <v>2.3752226414327986E-3</v>
      </c>
      <c r="F122" s="55">
        <v>2459.8000000000002</v>
      </c>
      <c r="G122" s="4">
        <f>F122/$F$180</f>
        <v>2.8006461729912393E-3</v>
      </c>
      <c r="H122" s="3">
        <f t="shared" si="5"/>
        <v>-4.8138688955963005</v>
      </c>
      <c r="I122" s="9">
        <f t="shared" si="6"/>
        <v>75.816792010849468</v>
      </c>
    </row>
    <row r="123" spans="1:9" ht="30" x14ac:dyDescent="0.2">
      <c r="A123" s="77" t="s">
        <v>70</v>
      </c>
      <c r="B123" s="55">
        <v>2011.9</v>
      </c>
      <c r="C123" s="4">
        <f>SUM(B123/$B$180)</f>
        <v>3.2281045174850976E-3</v>
      </c>
      <c r="D123" s="55">
        <v>4129.8</v>
      </c>
      <c r="E123" s="56">
        <f>D123/$D$180</f>
        <v>3.0234232722812144E-3</v>
      </c>
      <c r="F123" s="55">
        <v>2445.5</v>
      </c>
      <c r="G123" s="4">
        <f>F123/$F$180</f>
        <v>2.7843646703187555E-3</v>
      </c>
      <c r="H123" s="3">
        <f t="shared" si="5"/>
        <v>21.551766986430735</v>
      </c>
      <c r="I123" s="9">
        <f t="shared" si="6"/>
        <v>59.215942660661533</v>
      </c>
    </row>
    <row r="124" spans="1:9" ht="15" x14ac:dyDescent="0.2">
      <c r="A124" s="77" t="s">
        <v>71</v>
      </c>
      <c r="B124" s="55">
        <v>2231.9</v>
      </c>
      <c r="C124" s="4">
        <f>SUM(B124/$B$180)</f>
        <v>3.581095716772697E-3</v>
      </c>
      <c r="D124" s="55">
        <v>3294.7</v>
      </c>
      <c r="E124" s="56">
        <f>D124/$D$180</f>
        <v>2.4120472311455559E-3</v>
      </c>
      <c r="F124" s="55">
        <v>2728</v>
      </c>
      <c r="G124" s="4">
        <f>F124/$F$180</f>
        <v>3.1060097405968372E-3</v>
      </c>
      <c r="H124" s="3">
        <f t="shared" si="5"/>
        <v>22.227698373583053</v>
      </c>
      <c r="I124" s="9">
        <f t="shared" si="6"/>
        <v>82.799647919385691</v>
      </c>
    </row>
    <row r="125" spans="1:9" ht="30" customHeight="1" x14ac:dyDescent="0.2">
      <c r="A125" s="77" t="s">
        <v>72</v>
      </c>
      <c r="B125" s="55">
        <v>33011.699999999997</v>
      </c>
      <c r="C125" s="4">
        <f>SUM(B125/$B$180)</f>
        <v>5.2967452606920221E-2</v>
      </c>
      <c r="D125" s="55">
        <v>58151.9</v>
      </c>
      <c r="E125" s="56">
        <f>D125/$D$180</f>
        <v>4.2572959413862646E-2</v>
      </c>
      <c r="F125" s="55">
        <v>39807.699999999997</v>
      </c>
      <c r="G125" s="4">
        <f>F125/$F$180</f>
        <v>4.5323718457022252E-2</v>
      </c>
      <c r="H125" s="3">
        <f t="shared" si="5"/>
        <v>20.586640494127835</v>
      </c>
      <c r="I125" s="9">
        <f t="shared" si="6"/>
        <v>68.454685057581941</v>
      </c>
    </row>
    <row r="126" spans="1:9" ht="16.5" customHeight="1" x14ac:dyDescent="0.2">
      <c r="A126" s="77" t="s">
        <v>107</v>
      </c>
      <c r="B126" s="55">
        <v>1051.7</v>
      </c>
      <c r="C126" s="4">
        <f>SUM(B126/$B$180)</f>
        <v>1.6874583831398564E-3</v>
      </c>
      <c r="D126" s="55">
        <v>2193.1999999999998</v>
      </c>
      <c r="E126" s="4">
        <f>D126/$D$180</f>
        <v>1.6056399633801051E-3</v>
      </c>
      <c r="F126" s="55">
        <v>1298.5999999999999</v>
      </c>
      <c r="G126" s="4">
        <f>F126/$F$180</f>
        <v>1.478542613320767E-3</v>
      </c>
      <c r="H126" s="3" t="s">
        <v>76</v>
      </c>
      <c r="I126" s="9">
        <f t="shared" si="6"/>
        <v>59.210286339595108</v>
      </c>
    </row>
    <row r="127" spans="1:9" ht="29.25" customHeight="1" x14ac:dyDescent="0.2">
      <c r="A127" s="77" t="s">
        <v>108</v>
      </c>
      <c r="B127" s="55">
        <v>48.8</v>
      </c>
      <c r="C127" s="4">
        <f>SUM(B127/$B$180)</f>
        <v>7.8299866023794795E-5</v>
      </c>
      <c r="D127" s="55">
        <v>116</v>
      </c>
      <c r="E127" s="56">
        <f>D127/$D$180</f>
        <v>8.4923507091050628E-5</v>
      </c>
      <c r="F127" s="55">
        <v>84</v>
      </c>
      <c r="G127" s="4">
        <f>F127/$F$180</f>
        <v>9.563959611808443E-5</v>
      </c>
      <c r="H127" s="3" t="s">
        <v>76</v>
      </c>
      <c r="I127" s="9">
        <f t="shared" si="6"/>
        <v>72.41379310344827</v>
      </c>
    </row>
    <row r="128" spans="1:9" ht="81.75" customHeight="1" x14ac:dyDescent="0.2">
      <c r="A128" s="79" t="s">
        <v>143</v>
      </c>
      <c r="B128" s="59">
        <v>1055.3</v>
      </c>
      <c r="C128" s="4">
        <f>SUM(B128/$B$180)</f>
        <v>1.6932346027645625E-3</v>
      </c>
      <c r="D128" s="59">
        <v>0</v>
      </c>
      <c r="E128" s="56">
        <f>D128/$D$180</f>
        <v>0</v>
      </c>
      <c r="F128" s="59">
        <v>0</v>
      </c>
      <c r="G128" s="4">
        <f>F128/$F$180</f>
        <v>0</v>
      </c>
      <c r="H128" s="20">
        <f t="shared" si="5"/>
        <v>-100</v>
      </c>
      <c r="I128" s="9" t="e">
        <f t="shared" si="6"/>
        <v>#DIV/0!</v>
      </c>
    </row>
    <row r="129" spans="1:9" ht="30" x14ac:dyDescent="0.2">
      <c r="A129" s="79" t="s">
        <v>73</v>
      </c>
      <c r="B129" s="59">
        <v>4832.6000000000004</v>
      </c>
      <c r="C129" s="21">
        <f>SUM(B129/$B$180)</f>
        <v>7.7539330439875161E-3</v>
      </c>
      <c r="D129" s="59">
        <v>29701.1</v>
      </c>
      <c r="E129" s="60">
        <f>D129/$D$180</f>
        <v>2.1744151521224168E-2</v>
      </c>
      <c r="F129" s="59">
        <v>17792.7</v>
      </c>
      <c r="G129" s="21">
        <f>F129/$F$180</f>
        <v>2.0258174307740962E-2</v>
      </c>
      <c r="H129" s="20">
        <f t="shared" si="5"/>
        <v>268.1806894839217</v>
      </c>
      <c r="I129" s="22">
        <f t="shared" si="6"/>
        <v>59.9058620724485</v>
      </c>
    </row>
    <row r="130" spans="1:9" ht="63" customHeight="1" thickBot="1" x14ac:dyDescent="0.25">
      <c r="A130" s="79" t="s">
        <v>140</v>
      </c>
      <c r="B130" s="59">
        <v>44.9</v>
      </c>
      <c r="C130" s="21">
        <f>SUM(B130/$B$180)</f>
        <v>7.2042294763696442E-5</v>
      </c>
      <c r="D130" s="59">
        <v>759.6</v>
      </c>
      <c r="E130" s="60">
        <f>D130/$D$180</f>
        <v>5.5610255160656939E-4</v>
      </c>
      <c r="F130" s="59">
        <v>759.6</v>
      </c>
      <c r="G130" s="21">
        <f>F130/$F$180</f>
        <v>8.6485520489639205E-4</v>
      </c>
      <c r="H130" s="20">
        <f t="shared" si="5"/>
        <v>1591.759465478842</v>
      </c>
      <c r="I130" s="22">
        <f t="shared" si="6"/>
        <v>100</v>
      </c>
    </row>
    <row r="131" spans="1:9" ht="47.25" customHeight="1" thickBot="1" x14ac:dyDescent="0.25">
      <c r="A131" s="30" t="s">
        <v>97</v>
      </c>
      <c r="B131" s="61">
        <f>SUM(B132)</f>
        <v>11053.5</v>
      </c>
      <c r="C131" s="28">
        <f>SUM(B131/$B$180)</f>
        <v>1.7735401006024915E-2</v>
      </c>
      <c r="D131" s="61">
        <f>SUM(D132)</f>
        <v>35529.4</v>
      </c>
      <c r="E131" s="62">
        <f>D131/$D$180</f>
        <v>2.6011045283110122E-2</v>
      </c>
      <c r="F131" s="61">
        <f>SUM(F132)</f>
        <v>24069.599999999999</v>
      </c>
      <c r="G131" s="28">
        <f>F131/$F$180</f>
        <v>2.7404843127664818E-2</v>
      </c>
      <c r="H131" s="27">
        <f t="shared" si="5"/>
        <v>117.7554620708373</v>
      </c>
      <c r="I131" s="29">
        <f t="shared" si="6"/>
        <v>67.745585346220309</v>
      </c>
    </row>
    <row r="132" spans="1:9" ht="47.25" customHeight="1" x14ac:dyDescent="0.2">
      <c r="A132" s="38" t="s">
        <v>99</v>
      </c>
      <c r="B132" s="57">
        <f>SUM(B133)</f>
        <v>11053.5</v>
      </c>
      <c r="C132" s="18">
        <f>SUM(B132/$B$180)</f>
        <v>1.7735401006024915E-2</v>
      </c>
      <c r="D132" s="57">
        <f>SUM(D133)</f>
        <v>35529.4</v>
      </c>
      <c r="E132" s="58">
        <f>D132/$D$180</f>
        <v>2.6011045283110122E-2</v>
      </c>
      <c r="F132" s="57">
        <f>SUM(F133)</f>
        <v>24069.599999999999</v>
      </c>
      <c r="G132" s="18">
        <f>F132/$F$180</f>
        <v>2.7404843127664818E-2</v>
      </c>
      <c r="H132" s="17">
        <f t="shared" si="5"/>
        <v>117.7554620708373</v>
      </c>
      <c r="I132" s="19">
        <f t="shared" si="6"/>
        <v>67.745585346220309</v>
      </c>
    </row>
    <row r="133" spans="1:9" ht="47.25" customHeight="1" thickBot="1" x14ac:dyDescent="0.25">
      <c r="A133" s="26" t="s">
        <v>98</v>
      </c>
      <c r="B133" s="59">
        <v>11053.5</v>
      </c>
      <c r="C133" s="21">
        <f>SUM(B133/$B$180)</f>
        <v>1.7735401006024915E-2</v>
      </c>
      <c r="D133" s="59">
        <v>35529.4</v>
      </c>
      <c r="E133" s="60">
        <f>D133/$D$180</f>
        <v>2.6011045283110122E-2</v>
      </c>
      <c r="F133" s="59">
        <v>24069.599999999999</v>
      </c>
      <c r="G133" s="21">
        <f>F133/$F$180</f>
        <v>2.7404843127664818E-2</v>
      </c>
      <c r="H133" s="20">
        <f t="shared" si="5"/>
        <v>117.7554620708373</v>
      </c>
      <c r="I133" s="22">
        <f t="shared" si="6"/>
        <v>67.745585346220309</v>
      </c>
    </row>
    <row r="134" spans="1:9" ht="29.25" thickBot="1" x14ac:dyDescent="0.25">
      <c r="A134" s="30" t="s">
        <v>100</v>
      </c>
      <c r="B134" s="61">
        <f>SUM(B135)</f>
        <v>4276.3</v>
      </c>
      <c r="C134" s="28">
        <f>SUM(B134/$B$180)</f>
        <v>6.8613466614252808E-3</v>
      </c>
      <c r="D134" s="61">
        <f>SUM(D135)</f>
        <v>168000</v>
      </c>
      <c r="E134" s="62">
        <f>D134/$D$180</f>
        <v>0.12299266544221124</v>
      </c>
      <c r="F134" s="61">
        <f>SUM(F135)</f>
        <v>57803.3</v>
      </c>
      <c r="G134" s="28">
        <f>F134/$F$180</f>
        <v>6.5812907932053216E-2</v>
      </c>
      <c r="H134" s="27" t="s">
        <v>85</v>
      </c>
      <c r="I134" s="29">
        <f t="shared" si="6"/>
        <v>34.406726190476192</v>
      </c>
    </row>
    <row r="135" spans="1:9" ht="30" x14ac:dyDescent="0.2">
      <c r="A135" s="38" t="s">
        <v>101</v>
      </c>
      <c r="B135" s="57">
        <f>SUM(B136:B138)</f>
        <v>4276.3</v>
      </c>
      <c r="C135" s="18">
        <f>SUM(B135/$B$180)</f>
        <v>6.8613466614252808E-3</v>
      </c>
      <c r="D135" s="57">
        <f>SUM(D136:D138)</f>
        <v>168000</v>
      </c>
      <c r="E135" s="58">
        <f>D135/$D$180</f>
        <v>0.12299266544221124</v>
      </c>
      <c r="F135" s="57">
        <f>SUM(F136:F138)</f>
        <v>57803.3</v>
      </c>
      <c r="G135" s="18">
        <f>F135/$F$180</f>
        <v>6.5812907932053216E-2</v>
      </c>
      <c r="H135" s="17" t="s">
        <v>85</v>
      </c>
      <c r="I135" s="19">
        <f t="shared" si="6"/>
        <v>34.406726190476192</v>
      </c>
    </row>
    <row r="136" spans="1:9" ht="45" x14ac:dyDescent="0.2">
      <c r="A136" s="41" t="s">
        <v>142</v>
      </c>
      <c r="B136" s="63">
        <v>0</v>
      </c>
      <c r="C136" s="21">
        <f>SUM(B136/$B$180)</f>
        <v>0</v>
      </c>
      <c r="D136" s="63">
        <v>0</v>
      </c>
      <c r="E136" s="60">
        <f>D136/$D$180</f>
        <v>0</v>
      </c>
      <c r="F136" s="63">
        <v>0</v>
      </c>
      <c r="G136" s="21">
        <f>F136/$F$180</f>
        <v>0</v>
      </c>
      <c r="H136" s="3" t="s">
        <v>85</v>
      </c>
      <c r="I136" s="9" t="e">
        <f t="shared" si="6"/>
        <v>#DIV/0!</v>
      </c>
    </row>
    <row r="137" spans="1:9" s="12" customFormat="1" ht="51.75" customHeight="1" x14ac:dyDescent="0.2">
      <c r="A137" s="35" t="s">
        <v>170</v>
      </c>
      <c r="B137" s="55">
        <v>0</v>
      </c>
      <c r="C137" s="4">
        <f>SUM(B137/$B$180)</f>
        <v>0</v>
      </c>
      <c r="D137" s="55">
        <v>168000</v>
      </c>
      <c r="E137" s="56">
        <f>D137/$D$180</f>
        <v>0.12299266544221124</v>
      </c>
      <c r="F137" s="55">
        <v>57803.3</v>
      </c>
      <c r="G137" s="4">
        <f>F137/$F$180</f>
        <v>6.5812907932053216E-2</v>
      </c>
      <c r="H137" s="3" t="s">
        <v>85</v>
      </c>
      <c r="I137" s="9">
        <f t="shared" si="6"/>
        <v>34.406726190476192</v>
      </c>
    </row>
    <row r="138" spans="1:9" ht="77.25" customHeight="1" thickBot="1" x14ac:dyDescent="0.25">
      <c r="A138" s="41" t="s">
        <v>57</v>
      </c>
      <c r="B138" s="63">
        <v>4276.3</v>
      </c>
      <c r="C138" s="18">
        <f t="shared" ref="C138:C169" si="7">SUM(B138/$B$180)</f>
        <v>6.8613466614252808E-3</v>
      </c>
      <c r="D138" s="63">
        <v>0</v>
      </c>
      <c r="E138" s="58">
        <f t="shared" ref="E138:E169" si="8">D138/$D$180</f>
        <v>0</v>
      </c>
      <c r="F138" s="63">
        <v>0</v>
      </c>
      <c r="G138" s="18">
        <f t="shared" ref="G138:G169" si="9">F138/$F$180</f>
        <v>0</v>
      </c>
      <c r="H138" s="3" t="s">
        <v>85</v>
      </c>
      <c r="I138" s="9" t="e">
        <f t="shared" si="6"/>
        <v>#DIV/0!</v>
      </c>
    </row>
    <row r="139" spans="1:9" ht="51" customHeight="1" thickBot="1" x14ac:dyDescent="0.25">
      <c r="A139" s="30" t="s">
        <v>116</v>
      </c>
      <c r="B139" s="61">
        <f>SUM(B140)</f>
        <v>2107.6999999999998</v>
      </c>
      <c r="C139" s="43">
        <f t="shared" si="7"/>
        <v>3.381816139720334E-3</v>
      </c>
      <c r="D139" s="61">
        <f t="shared" ref="D139:F139" si="10">SUM(D140)</f>
        <v>3103.4</v>
      </c>
      <c r="E139" s="67">
        <f t="shared" si="8"/>
        <v>2.2719966543652283E-3</v>
      </c>
      <c r="F139" s="61">
        <f t="shared" si="10"/>
        <v>3103.4</v>
      </c>
      <c r="G139" s="43">
        <f t="shared" si="9"/>
        <v>3.5334276499150385E-3</v>
      </c>
      <c r="H139" s="42" t="s">
        <v>85</v>
      </c>
      <c r="I139" s="44">
        <f t="shared" si="6"/>
        <v>100</v>
      </c>
    </row>
    <row r="140" spans="1:9" ht="48.75" customHeight="1" x14ac:dyDescent="0.2">
      <c r="A140" s="38" t="s">
        <v>117</v>
      </c>
      <c r="B140" s="57">
        <f>SUM(B141)</f>
        <v>2107.6999999999998</v>
      </c>
      <c r="C140" s="18">
        <f t="shared" si="7"/>
        <v>3.381816139720334E-3</v>
      </c>
      <c r="D140" s="57">
        <f>SUM(D141:D142)</f>
        <v>3103.4</v>
      </c>
      <c r="E140" s="58">
        <f t="shared" si="8"/>
        <v>2.2719966543652283E-3</v>
      </c>
      <c r="F140" s="57">
        <f>SUM(F141:F142)</f>
        <v>3103.4</v>
      </c>
      <c r="G140" s="18">
        <f t="shared" si="9"/>
        <v>3.5334276499150385E-3</v>
      </c>
      <c r="H140" s="17" t="s">
        <v>85</v>
      </c>
      <c r="I140" s="19">
        <f t="shared" si="6"/>
        <v>100</v>
      </c>
    </row>
    <row r="141" spans="1:9" ht="76.5" customHeight="1" x14ac:dyDescent="0.2">
      <c r="A141" s="26" t="s">
        <v>102</v>
      </c>
      <c r="B141" s="59">
        <v>2107.6999999999998</v>
      </c>
      <c r="C141" s="21">
        <f t="shared" si="7"/>
        <v>3.381816139720334E-3</v>
      </c>
      <c r="D141" s="59">
        <v>0</v>
      </c>
      <c r="E141" s="60">
        <f t="shared" si="8"/>
        <v>0</v>
      </c>
      <c r="F141" s="59">
        <v>0</v>
      </c>
      <c r="G141" s="21">
        <f t="shared" si="9"/>
        <v>0</v>
      </c>
      <c r="H141" s="20" t="s">
        <v>85</v>
      </c>
      <c r="I141" s="22" t="e">
        <f t="shared" si="6"/>
        <v>#DIV/0!</v>
      </c>
    </row>
    <row r="142" spans="1:9" ht="66" customHeight="1" x14ac:dyDescent="0.2">
      <c r="A142" s="35" t="s">
        <v>157</v>
      </c>
      <c r="B142" s="55">
        <v>0</v>
      </c>
      <c r="C142" s="4">
        <f t="shared" si="7"/>
        <v>0</v>
      </c>
      <c r="D142" s="55">
        <v>3103.4</v>
      </c>
      <c r="E142" s="56">
        <f t="shared" si="8"/>
        <v>2.2719966543652283E-3</v>
      </c>
      <c r="F142" s="55">
        <v>3103.4</v>
      </c>
      <c r="G142" s="4">
        <f t="shared" si="9"/>
        <v>3.5334276499150385E-3</v>
      </c>
      <c r="H142" s="20" t="s">
        <v>85</v>
      </c>
      <c r="I142" s="9">
        <f t="shared" si="6"/>
        <v>100</v>
      </c>
    </row>
    <row r="143" spans="1:9" ht="57.75" customHeight="1" thickBot="1" x14ac:dyDescent="0.25">
      <c r="A143" s="80" t="s">
        <v>118</v>
      </c>
      <c r="B143" s="66">
        <f>SUM(B144)</f>
        <v>479.5</v>
      </c>
      <c r="C143" s="43">
        <f t="shared" si="7"/>
        <v>7.6936036390183626E-4</v>
      </c>
      <c r="D143" s="66">
        <f t="shared" ref="D143:F143" si="11">SUM(D144)</f>
        <v>435.2</v>
      </c>
      <c r="E143" s="67">
        <f t="shared" si="8"/>
        <v>3.1860957143125201E-4</v>
      </c>
      <c r="F143" s="66">
        <f t="shared" si="11"/>
        <v>435.2</v>
      </c>
      <c r="G143" s="43">
        <f t="shared" si="9"/>
        <v>4.9550419322131364E-4</v>
      </c>
      <c r="H143" s="42" t="s">
        <v>85</v>
      </c>
      <c r="I143" s="44">
        <f t="shared" si="6"/>
        <v>100</v>
      </c>
    </row>
    <row r="144" spans="1:9" ht="63.75" customHeight="1" x14ac:dyDescent="0.2">
      <c r="A144" s="38" t="s">
        <v>119</v>
      </c>
      <c r="B144" s="57">
        <f>SUM(B145)</f>
        <v>479.5</v>
      </c>
      <c r="C144" s="18">
        <f t="shared" si="7"/>
        <v>7.6936036390183626E-4</v>
      </c>
      <c r="D144" s="57">
        <f>SUM(D145:D146)</f>
        <v>435.2</v>
      </c>
      <c r="E144" s="58">
        <f t="shared" si="8"/>
        <v>3.1860957143125201E-4</v>
      </c>
      <c r="F144" s="57">
        <f>SUM(F145:F146)</f>
        <v>435.2</v>
      </c>
      <c r="G144" s="18">
        <f t="shared" si="9"/>
        <v>4.9550419322131364E-4</v>
      </c>
      <c r="H144" s="17" t="s">
        <v>85</v>
      </c>
      <c r="I144" s="19">
        <f t="shared" si="6"/>
        <v>100</v>
      </c>
    </row>
    <row r="145" spans="1:9" ht="76.5" customHeight="1" x14ac:dyDescent="0.2">
      <c r="A145" s="26" t="s">
        <v>102</v>
      </c>
      <c r="B145" s="59">
        <v>479.5</v>
      </c>
      <c r="C145" s="21">
        <f t="shared" si="7"/>
        <v>7.6936036390183626E-4</v>
      </c>
      <c r="D145" s="59">
        <v>0</v>
      </c>
      <c r="E145" s="60">
        <f t="shared" si="8"/>
        <v>0</v>
      </c>
      <c r="F145" s="59">
        <v>0</v>
      </c>
      <c r="G145" s="21">
        <f t="shared" si="9"/>
        <v>0</v>
      </c>
      <c r="H145" s="20" t="s">
        <v>85</v>
      </c>
      <c r="I145" s="9" t="e">
        <f t="shared" si="6"/>
        <v>#DIV/0!</v>
      </c>
    </row>
    <row r="146" spans="1:9" ht="76.5" customHeight="1" x14ac:dyDescent="0.2">
      <c r="A146" s="35" t="s">
        <v>157</v>
      </c>
      <c r="B146" s="55">
        <v>0</v>
      </c>
      <c r="C146" s="4">
        <f t="shared" si="7"/>
        <v>0</v>
      </c>
      <c r="D146" s="55">
        <v>435.2</v>
      </c>
      <c r="E146" s="56">
        <f t="shared" si="8"/>
        <v>3.1860957143125201E-4</v>
      </c>
      <c r="F146" s="55">
        <v>435.2</v>
      </c>
      <c r="G146" s="4">
        <f t="shared" si="9"/>
        <v>4.9550419322131364E-4</v>
      </c>
      <c r="H146" s="20" t="s">
        <v>85</v>
      </c>
      <c r="I146" s="9">
        <f t="shared" si="6"/>
        <v>100</v>
      </c>
    </row>
    <row r="147" spans="1:9" ht="47.25" customHeight="1" thickBot="1" x14ac:dyDescent="0.25">
      <c r="A147" s="80" t="s">
        <v>120</v>
      </c>
      <c r="B147" s="66">
        <f>SUM(B148)</f>
        <v>1192.9000000000001</v>
      </c>
      <c r="C147" s="43">
        <f t="shared" si="7"/>
        <v>1.9140145528644432E-3</v>
      </c>
      <c r="D147" s="66">
        <f>SUM(D148)</f>
        <v>1657.2</v>
      </c>
      <c r="E147" s="67">
        <f t="shared" si="8"/>
        <v>1.2132347926835268E-3</v>
      </c>
      <c r="F147" s="66">
        <f>SUM(F148)</f>
        <v>1301.2</v>
      </c>
      <c r="G147" s="43">
        <f t="shared" si="9"/>
        <v>1.4815028865339459E-3</v>
      </c>
      <c r="H147" s="42">
        <f t="shared" si="5"/>
        <v>9.0787157347640175</v>
      </c>
      <c r="I147" s="44">
        <f t="shared" si="6"/>
        <v>78.517982138546955</v>
      </c>
    </row>
    <row r="148" spans="1:9" ht="44.25" customHeight="1" x14ac:dyDescent="0.2">
      <c r="A148" s="38" t="s">
        <v>121</v>
      </c>
      <c r="B148" s="57">
        <f>SUM(B149)</f>
        <v>1192.9000000000001</v>
      </c>
      <c r="C148" s="18">
        <f t="shared" si="7"/>
        <v>1.9140145528644432E-3</v>
      </c>
      <c r="D148" s="57">
        <f>SUM(D149)</f>
        <v>1657.2</v>
      </c>
      <c r="E148" s="58">
        <f t="shared" si="8"/>
        <v>1.2132347926835268E-3</v>
      </c>
      <c r="F148" s="57">
        <f>SUM(F149)</f>
        <v>1301.2</v>
      </c>
      <c r="G148" s="18">
        <f t="shared" si="9"/>
        <v>1.4815028865339459E-3</v>
      </c>
      <c r="H148" s="17">
        <f t="shared" si="5"/>
        <v>9.0787157347640175</v>
      </c>
      <c r="I148" s="19">
        <f t="shared" si="6"/>
        <v>78.517982138546955</v>
      </c>
    </row>
    <row r="149" spans="1:9" ht="48.75" customHeight="1" thickBot="1" x14ac:dyDescent="0.25">
      <c r="A149" s="26" t="s">
        <v>98</v>
      </c>
      <c r="B149" s="59">
        <v>1192.9000000000001</v>
      </c>
      <c r="C149" s="21">
        <f t="shared" si="7"/>
        <v>1.9140145528644432E-3</v>
      </c>
      <c r="D149" s="59">
        <v>1657.2</v>
      </c>
      <c r="E149" s="60">
        <f t="shared" si="8"/>
        <v>1.2132347926835268E-3</v>
      </c>
      <c r="F149" s="59">
        <v>1301.2</v>
      </c>
      <c r="G149" s="21">
        <f t="shared" si="9"/>
        <v>1.4815028865339459E-3</v>
      </c>
      <c r="H149" s="20">
        <f t="shared" si="5"/>
        <v>9.0787157347640175</v>
      </c>
      <c r="I149" s="22">
        <f t="shared" si="6"/>
        <v>78.517982138546955</v>
      </c>
    </row>
    <row r="150" spans="1:9" ht="48.75" customHeight="1" thickBot="1" x14ac:dyDescent="0.25">
      <c r="A150" s="30" t="s">
        <v>122</v>
      </c>
      <c r="B150" s="61">
        <f>SUM(B151)</f>
        <v>143.1</v>
      </c>
      <c r="C150" s="28">
        <f t="shared" si="7"/>
        <v>2.2960473008207041E-4</v>
      </c>
      <c r="D150" s="61">
        <f>SUM(D151)</f>
        <v>986.1</v>
      </c>
      <c r="E150" s="62">
        <f t="shared" si="8"/>
        <v>7.2192302019383637E-4</v>
      </c>
      <c r="F150" s="61">
        <f>SUM(F151)</f>
        <v>928.1</v>
      </c>
      <c r="G150" s="28">
        <f t="shared" si="9"/>
        <v>1.0567036804427876E-3</v>
      </c>
      <c r="H150" s="27">
        <f t="shared" si="5"/>
        <v>548.56743535988824</v>
      </c>
      <c r="I150" s="29">
        <f t="shared" si="6"/>
        <v>94.118243585843217</v>
      </c>
    </row>
    <row r="151" spans="1:9" ht="48.75" customHeight="1" x14ac:dyDescent="0.2">
      <c r="A151" s="38" t="s">
        <v>123</v>
      </c>
      <c r="B151" s="57">
        <f>SUM(B152)</f>
        <v>143.1</v>
      </c>
      <c r="C151" s="18">
        <f t="shared" si="7"/>
        <v>2.2960473008207041E-4</v>
      </c>
      <c r="D151" s="57">
        <f>SUM(D152)</f>
        <v>986.1</v>
      </c>
      <c r="E151" s="58">
        <f t="shared" si="8"/>
        <v>7.2192302019383637E-4</v>
      </c>
      <c r="F151" s="57">
        <f>SUM(F152)</f>
        <v>928.1</v>
      </c>
      <c r="G151" s="18">
        <f t="shared" si="9"/>
        <v>1.0567036804427876E-3</v>
      </c>
      <c r="H151" s="17">
        <f t="shared" si="5"/>
        <v>548.56743535988824</v>
      </c>
      <c r="I151" s="19">
        <f t="shared" si="6"/>
        <v>94.118243585843217</v>
      </c>
    </row>
    <row r="152" spans="1:9" ht="36" customHeight="1" thickBot="1" x14ac:dyDescent="0.25">
      <c r="A152" s="26" t="s">
        <v>41</v>
      </c>
      <c r="B152" s="59">
        <v>143.1</v>
      </c>
      <c r="C152" s="21">
        <f t="shared" si="7"/>
        <v>2.2960473008207041E-4</v>
      </c>
      <c r="D152" s="59">
        <v>986.1</v>
      </c>
      <c r="E152" s="60">
        <f t="shared" si="8"/>
        <v>7.2192302019383637E-4</v>
      </c>
      <c r="F152" s="59">
        <v>928.1</v>
      </c>
      <c r="G152" s="21">
        <f t="shared" si="9"/>
        <v>1.0567036804427876E-3</v>
      </c>
      <c r="H152" s="20">
        <f t="shared" si="5"/>
        <v>548.56743535988824</v>
      </c>
      <c r="I152" s="22">
        <f t="shared" si="6"/>
        <v>94.118243585843217</v>
      </c>
    </row>
    <row r="153" spans="1:9" ht="48.75" customHeight="1" thickBot="1" x14ac:dyDescent="0.25">
      <c r="A153" s="30" t="s">
        <v>125</v>
      </c>
      <c r="B153" s="61">
        <f>SUM(B154)</f>
        <v>1921.6</v>
      </c>
      <c r="C153" s="28">
        <f t="shared" si="7"/>
        <v>3.0832176752320509E-3</v>
      </c>
      <c r="D153" s="61">
        <f>SUM(D154)</f>
        <v>10904.8</v>
      </c>
      <c r="E153" s="62">
        <f t="shared" si="8"/>
        <v>7.9833953459180068E-3</v>
      </c>
      <c r="F153" s="61">
        <f>SUM(F154)</f>
        <v>3149.3</v>
      </c>
      <c r="G153" s="28">
        <f t="shared" si="9"/>
        <v>3.5856878577938487E-3</v>
      </c>
      <c r="H153" s="27">
        <f t="shared" si="5"/>
        <v>63.889467110741066</v>
      </c>
      <c r="I153" s="29">
        <f t="shared" si="6"/>
        <v>28.879942777492484</v>
      </c>
    </row>
    <row r="154" spans="1:9" ht="32.25" customHeight="1" x14ac:dyDescent="0.2">
      <c r="A154" s="38" t="s">
        <v>124</v>
      </c>
      <c r="B154" s="57">
        <f>SUM(B155:B156)</f>
        <v>1921.6</v>
      </c>
      <c r="C154" s="18">
        <f t="shared" si="7"/>
        <v>3.0832176752320509E-3</v>
      </c>
      <c r="D154" s="57">
        <f>SUM(D155:D156)</f>
        <v>10904.8</v>
      </c>
      <c r="E154" s="58">
        <f t="shared" si="8"/>
        <v>7.9833953459180068E-3</v>
      </c>
      <c r="F154" s="57">
        <f>SUM(F155:F156)</f>
        <v>3149.3</v>
      </c>
      <c r="G154" s="18">
        <f t="shared" si="9"/>
        <v>3.5856878577938487E-3</v>
      </c>
      <c r="H154" s="17">
        <f t="shared" si="5"/>
        <v>63.889467110741066</v>
      </c>
      <c r="I154" s="19">
        <f t="shared" si="6"/>
        <v>28.879942777492484</v>
      </c>
    </row>
    <row r="155" spans="1:9" ht="21" customHeight="1" x14ac:dyDescent="0.2">
      <c r="A155" s="35" t="s">
        <v>44</v>
      </c>
      <c r="B155" s="55">
        <v>1657.7</v>
      </c>
      <c r="C155" s="4">
        <f t="shared" si="7"/>
        <v>2.6597886866320626E-3</v>
      </c>
      <c r="D155" s="55">
        <v>9864.2999999999993</v>
      </c>
      <c r="E155" s="56">
        <f t="shared" si="8"/>
        <v>7.2216461292952637E-3</v>
      </c>
      <c r="F155" s="55">
        <v>2571.4</v>
      </c>
      <c r="G155" s="4">
        <f t="shared" si="9"/>
        <v>2.927710207833837E-3</v>
      </c>
      <c r="H155" s="3">
        <f t="shared" si="5"/>
        <v>55.118537733003564</v>
      </c>
      <c r="I155" s="9">
        <f t="shared" si="6"/>
        <v>26.067739221232124</v>
      </c>
    </row>
    <row r="156" spans="1:9" ht="42" customHeight="1" thickBot="1" x14ac:dyDescent="0.25">
      <c r="A156" s="26" t="s">
        <v>103</v>
      </c>
      <c r="B156" s="59">
        <v>263.89999999999998</v>
      </c>
      <c r="C156" s="21">
        <f t="shared" si="7"/>
        <v>4.2342898859998865E-4</v>
      </c>
      <c r="D156" s="59">
        <v>1040.5</v>
      </c>
      <c r="E156" s="60">
        <f t="shared" si="8"/>
        <v>7.617492166227429E-4</v>
      </c>
      <c r="F156" s="59">
        <v>577.9</v>
      </c>
      <c r="G156" s="21">
        <f t="shared" si="9"/>
        <v>6.5797764996001172E-4</v>
      </c>
      <c r="H156" s="20">
        <f t="shared" si="5"/>
        <v>118.98446381205002</v>
      </c>
      <c r="I156" s="22">
        <f t="shared" si="6"/>
        <v>55.540605478135504</v>
      </c>
    </row>
    <row r="157" spans="1:9" ht="36.75" customHeight="1" thickBot="1" x14ac:dyDescent="0.25">
      <c r="A157" s="30" t="s">
        <v>126</v>
      </c>
      <c r="B157" s="61">
        <f>SUM(B158)</f>
        <v>520.9</v>
      </c>
      <c r="C157" s="28">
        <f t="shared" si="7"/>
        <v>8.3578688958595713E-4</v>
      </c>
      <c r="D157" s="61">
        <f>SUM(D158)</f>
        <v>2585.6</v>
      </c>
      <c r="E157" s="62">
        <f t="shared" si="8"/>
        <v>1.892915689091556E-3</v>
      </c>
      <c r="F157" s="61">
        <f t="shared" ref="F157" si="12">SUM(F158)</f>
        <v>1714.1000000000001</v>
      </c>
      <c r="G157" s="28">
        <f t="shared" si="9"/>
        <v>1.9516170441191492E-3</v>
      </c>
      <c r="H157" s="27" t="s">
        <v>76</v>
      </c>
      <c r="I157" s="29">
        <f t="shared" si="6"/>
        <v>66.294090346534659</v>
      </c>
    </row>
    <row r="158" spans="1:9" ht="30.75" customHeight="1" x14ac:dyDescent="0.2">
      <c r="A158" s="38" t="s">
        <v>127</v>
      </c>
      <c r="B158" s="57">
        <f>SUM(B159:B160)</f>
        <v>520.9</v>
      </c>
      <c r="C158" s="18">
        <f t="shared" si="7"/>
        <v>8.3578688958595713E-4</v>
      </c>
      <c r="D158" s="57">
        <f>SUM(D159:D160)</f>
        <v>2585.6</v>
      </c>
      <c r="E158" s="58">
        <f t="shared" si="8"/>
        <v>1.892915689091556E-3</v>
      </c>
      <c r="F158" s="57">
        <f t="shared" ref="F158" si="13">SUM(F159:F160)</f>
        <v>1714.1000000000001</v>
      </c>
      <c r="G158" s="18">
        <f t="shared" si="9"/>
        <v>1.9516170441191492E-3</v>
      </c>
      <c r="H158" s="17" t="s">
        <v>76</v>
      </c>
      <c r="I158" s="19">
        <f t="shared" si="6"/>
        <v>66.294090346534659</v>
      </c>
    </row>
    <row r="159" spans="1:9" ht="20.25" customHeight="1" x14ac:dyDescent="0.2">
      <c r="A159" s="35" t="s">
        <v>44</v>
      </c>
      <c r="B159" s="55">
        <v>252</v>
      </c>
      <c r="C159" s="4">
        <f t="shared" si="7"/>
        <v>4.0433537372943219E-4</v>
      </c>
      <c r="D159" s="55">
        <v>1611.6</v>
      </c>
      <c r="E159" s="56">
        <f t="shared" si="8"/>
        <v>1.179851069206355E-3</v>
      </c>
      <c r="F159" s="55">
        <v>1116.9000000000001</v>
      </c>
      <c r="G159" s="4">
        <f t="shared" si="9"/>
        <v>1.2716650583843869E-3</v>
      </c>
      <c r="H159" s="3" t="s">
        <v>76</v>
      </c>
      <c r="I159" s="9">
        <f t="shared" si="6"/>
        <v>69.303797468354446</v>
      </c>
    </row>
    <row r="160" spans="1:9" ht="32.25" customHeight="1" thickBot="1" x14ac:dyDescent="0.25">
      <c r="A160" s="26" t="s">
        <v>103</v>
      </c>
      <c r="B160" s="59">
        <v>268.89999999999998</v>
      </c>
      <c r="C160" s="21">
        <f t="shared" si="7"/>
        <v>4.3145151585652499E-4</v>
      </c>
      <c r="D160" s="59">
        <v>974</v>
      </c>
      <c r="E160" s="60">
        <f t="shared" si="8"/>
        <v>7.1306461988520091E-4</v>
      </c>
      <c r="F160" s="59">
        <v>597.20000000000005</v>
      </c>
      <c r="G160" s="21">
        <f t="shared" si="9"/>
        <v>6.7995198573476219E-4</v>
      </c>
      <c r="H160" s="20" t="s">
        <v>76</v>
      </c>
      <c r="I160" s="22">
        <f t="shared" si="6"/>
        <v>61.314168377823407</v>
      </c>
    </row>
    <row r="161" spans="1:9" ht="42" customHeight="1" thickBot="1" x14ac:dyDescent="0.25">
      <c r="A161" s="30" t="s">
        <v>128</v>
      </c>
      <c r="B161" s="61">
        <f>SUM(B162)</f>
        <v>2419.8000000000002</v>
      </c>
      <c r="C161" s="28">
        <f t="shared" si="7"/>
        <v>3.8825822910733333E-3</v>
      </c>
      <c r="D161" s="61">
        <f t="shared" ref="D161:F161" si="14">SUM(D162)</f>
        <v>2669</v>
      </c>
      <c r="E161" s="62">
        <f t="shared" si="8"/>
        <v>1.9539727622932251E-3</v>
      </c>
      <c r="F161" s="61">
        <f t="shared" si="14"/>
        <v>2072.9</v>
      </c>
      <c r="G161" s="28">
        <f t="shared" si="9"/>
        <v>2.360134747537824E-3</v>
      </c>
      <c r="H161" s="27">
        <f t="shared" si="5"/>
        <v>-14.33589552855608</v>
      </c>
      <c r="I161" s="29">
        <f t="shared" si="6"/>
        <v>77.665792431622336</v>
      </c>
    </row>
    <row r="162" spans="1:9" ht="45.75" customHeight="1" x14ac:dyDescent="0.2">
      <c r="A162" s="38" t="s">
        <v>129</v>
      </c>
      <c r="B162" s="57">
        <f>SUM(B163:B163)</f>
        <v>2419.8000000000002</v>
      </c>
      <c r="C162" s="18">
        <f t="shared" si="7"/>
        <v>3.8825822910733333E-3</v>
      </c>
      <c r="D162" s="57">
        <f>SUM(D163:D163)</f>
        <v>2669</v>
      </c>
      <c r="E162" s="58">
        <f t="shared" si="8"/>
        <v>1.9539727622932251E-3</v>
      </c>
      <c r="F162" s="57">
        <f>SUM(F163:F163)</f>
        <v>2072.9</v>
      </c>
      <c r="G162" s="18">
        <f t="shared" si="9"/>
        <v>2.360134747537824E-3</v>
      </c>
      <c r="H162" s="17">
        <f t="shared" si="5"/>
        <v>-14.33589552855608</v>
      </c>
      <c r="I162" s="19">
        <f t="shared" si="6"/>
        <v>77.665792431622336</v>
      </c>
    </row>
    <row r="163" spans="1:9" ht="54" customHeight="1" thickBot="1" x14ac:dyDescent="0.25">
      <c r="A163" s="26" t="s">
        <v>98</v>
      </c>
      <c r="B163" s="59">
        <v>2419.8000000000002</v>
      </c>
      <c r="C163" s="21">
        <f t="shared" si="7"/>
        <v>3.8825822910733333E-3</v>
      </c>
      <c r="D163" s="59">
        <v>2669</v>
      </c>
      <c r="E163" s="60">
        <f t="shared" si="8"/>
        <v>1.9539727622932251E-3</v>
      </c>
      <c r="F163" s="59">
        <v>2072.9</v>
      </c>
      <c r="G163" s="21">
        <f t="shared" si="9"/>
        <v>2.360134747537824E-3</v>
      </c>
      <c r="H163" s="20">
        <f t="shared" si="5"/>
        <v>-14.33589552855608</v>
      </c>
      <c r="I163" s="22">
        <f t="shared" si="6"/>
        <v>77.665792431622336</v>
      </c>
    </row>
    <row r="164" spans="1:9" ht="48" customHeight="1" thickBot="1" x14ac:dyDescent="0.25">
      <c r="A164" s="30" t="s">
        <v>130</v>
      </c>
      <c r="B164" s="61">
        <f>SUM(B165)</f>
        <v>1472.5</v>
      </c>
      <c r="C164" s="28">
        <f t="shared" si="7"/>
        <v>2.3626342770499556E-3</v>
      </c>
      <c r="D164" s="61">
        <f t="shared" ref="D164:F165" si="15">SUM(D165)</f>
        <v>2874.2</v>
      </c>
      <c r="E164" s="62">
        <f t="shared" si="8"/>
        <v>2.1041995179404971E-3</v>
      </c>
      <c r="F164" s="61">
        <f t="shared" si="15"/>
        <v>1502.6</v>
      </c>
      <c r="G164" s="28">
        <f t="shared" si="9"/>
        <v>1.7108102038932579E-3</v>
      </c>
      <c r="H164" s="27">
        <f t="shared" si="5"/>
        <v>2.0441426146010144</v>
      </c>
      <c r="I164" s="29">
        <f t="shared" si="6"/>
        <v>52.278894996868694</v>
      </c>
    </row>
    <row r="165" spans="1:9" ht="33.75" customHeight="1" x14ac:dyDescent="0.2">
      <c r="A165" s="38" t="s">
        <v>131</v>
      </c>
      <c r="B165" s="57">
        <f>SUM(B166)</f>
        <v>1472.5</v>
      </c>
      <c r="C165" s="18">
        <f t="shared" si="7"/>
        <v>2.3626342770499556E-3</v>
      </c>
      <c r="D165" s="57">
        <f t="shared" si="15"/>
        <v>2874.2</v>
      </c>
      <c r="E165" s="58">
        <f t="shared" si="8"/>
        <v>2.1041995179404971E-3</v>
      </c>
      <c r="F165" s="57">
        <f t="shared" si="15"/>
        <v>1502.6</v>
      </c>
      <c r="G165" s="18">
        <f t="shared" si="9"/>
        <v>1.7108102038932579E-3</v>
      </c>
      <c r="H165" s="17">
        <f t="shared" si="5"/>
        <v>2.0441426146010144</v>
      </c>
      <c r="I165" s="19">
        <f t="shared" si="6"/>
        <v>52.278894996868694</v>
      </c>
    </row>
    <row r="166" spans="1:9" ht="36" customHeight="1" thickBot="1" x14ac:dyDescent="0.25">
      <c r="A166" s="26" t="s">
        <v>41</v>
      </c>
      <c r="B166" s="59">
        <v>1472.5</v>
      </c>
      <c r="C166" s="21">
        <f t="shared" si="7"/>
        <v>2.3626342770499556E-3</v>
      </c>
      <c r="D166" s="59">
        <v>2874.2</v>
      </c>
      <c r="E166" s="60">
        <f t="shared" si="8"/>
        <v>2.1041995179404971E-3</v>
      </c>
      <c r="F166" s="59">
        <v>1502.6</v>
      </c>
      <c r="G166" s="21">
        <f t="shared" si="9"/>
        <v>1.7108102038932579E-3</v>
      </c>
      <c r="H166" s="20">
        <f t="shared" ref="H166:H179" si="16">F166/B166*100-100</f>
        <v>2.0441426146010144</v>
      </c>
      <c r="I166" s="22">
        <f t="shared" ref="I166:I179" si="17">F166/D166*100</f>
        <v>52.278894996868694</v>
      </c>
    </row>
    <row r="167" spans="1:9" ht="48" customHeight="1" thickBot="1" x14ac:dyDescent="0.25">
      <c r="A167" s="30" t="s">
        <v>132</v>
      </c>
      <c r="B167" s="61">
        <f>SUM(B168)</f>
        <v>565.79999999999995</v>
      </c>
      <c r="C167" s="28">
        <f t="shared" si="7"/>
        <v>9.0782918434965357E-4</v>
      </c>
      <c r="D167" s="61">
        <f>SUM(D168)</f>
        <v>484</v>
      </c>
      <c r="E167" s="62">
        <f t="shared" si="8"/>
        <v>3.5433601234541811E-4</v>
      </c>
      <c r="F167" s="61">
        <f t="shared" ref="D167:F168" si="18">SUM(F168)</f>
        <v>257.8</v>
      </c>
      <c r="G167" s="28">
        <f t="shared" si="9"/>
        <v>2.9352247475288295E-4</v>
      </c>
      <c r="H167" s="27">
        <f t="shared" si="16"/>
        <v>-54.436196535878395</v>
      </c>
      <c r="I167" s="29">
        <f t="shared" si="17"/>
        <v>53.264462809917354</v>
      </c>
    </row>
    <row r="168" spans="1:9" ht="48" customHeight="1" x14ac:dyDescent="0.2">
      <c r="A168" s="38" t="s">
        <v>133</v>
      </c>
      <c r="B168" s="57">
        <f>SUM(B169)</f>
        <v>565.79999999999995</v>
      </c>
      <c r="C168" s="18">
        <f t="shared" si="7"/>
        <v>9.0782918434965357E-4</v>
      </c>
      <c r="D168" s="57">
        <f t="shared" si="18"/>
        <v>484</v>
      </c>
      <c r="E168" s="58">
        <f t="shared" si="8"/>
        <v>3.5433601234541811E-4</v>
      </c>
      <c r="F168" s="57">
        <f t="shared" si="18"/>
        <v>257.8</v>
      </c>
      <c r="G168" s="18">
        <f t="shared" si="9"/>
        <v>2.9352247475288295E-4</v>
      </c>
      <c r="H168" s="17">
        <f t="shared" si="16"/>
        <v>-54.436196535878395</v>
      </c>
      <c r="I168" s="19">
        <f t="shared" si="17"/>
        <v>53.264462809917354</v>
      </c>
    </row>
    <row r="169" spans="1:9" ht="48" customHeight="1" thickBot="1" x14ac:dyDescent="0.25">
      <c r="A169" s="26" t="s">
        <v>98</v>
      </c>
      <c r="B169" s="59">
        <v>565.79999999999995</v>
      </c>
      <c r="C169" s="21">
        <f t="shared" si="7"/>
        <v>9.0782918434965357E-4</v>
      </c>
      <c r="D169" s="59">
        <v>484</v>
      </c>
      <c r="E169" s="60">
        <f t="shared" si="8"/>
        <v>3.5433601234541811E-4</v>
      </c>
      <c r="F169" s="59">
        <v>257.8</v>
      </c>
      <c r="G169" s="21">
        <f t="shared" si="9"/>
        <v>2.9352247475288295E-4</v>
      </c>
      <c r="H169" s="20">
        <f t="shared" si="16"/>
        <v>-54.436196535878395</v>
      </c>
      <c r="I169" s="22">
        <f t="shared" si="17"/>
        <v>53.264462809917354</v>
      </c>
    </row>
    <row r="170" spans="1:9" ht="37.5" customHeight="1" thickBot="1" x14ac:dyDescent="0.25">
      <c r="A170" s="30" t="s">
        <v>134</v>
      </c>
      <c r="B170" s="61">
        <f>SUM(B171)</f>
        <v>621.9</v>
      </c>
      <c r="C170" s="28">
        <f t="shared" ref="C170:C173" si="19">SUM(B170/$B$180)</f>
        <v>9.978419401679916E-4</v>
      </c>
      <c r="D170" s="61">
        <f>SUM(D171)</f>
        <v>2570.1</v>
      </c>
      <c r="E170" s="62">
        <f t="shared" ref="E170:E175" si="20">D170/$D$180</f>
        <v>1.8815681515061138E-3</v>
      </c>
      <c r="F170" s="61">
        <f>SUM(F171)</f>
        <v>1642.1</v>
      </c>
      <c r="G170" s="28">
        <f t="shared" ref="G170:G175" si="21">F170/$F$180</f>
        <v>1.869640247446505E-3</v>
      </c>
      <c r="H170" s="27">
        <f t="shared" si="16"/>
        <v>164.04566650586912</v>
      </c>
      <c r="I170" s="29">
        <f t="shared" si="17"/>
        <v>63.892455546476789</v>
      </c>
    </row>
    <row r="171" spans="1:9" ht="32.25" customHeight="1" x14ac:dyDescent="0.2">
      <c r="A171" s="38" t="s">
        <v>135</v>
      </c>
      <c r="B171" s="57">
        <f>SUM(B172:B174)</f>
        <v>621.9</v>
      </c>
      <c r="C171" s="18">
        <f t="shared" si="19"/>
        <v>9.978419401679916E-4</v>
      </c>
      <c r="D171" s="57">
        <f>SUM(D172:D173)</f>
        <v>2570.1</v>
      </c>
      <c r="E171" s="58">
        <f t="shared" si="20"/>
        <v>1.8815681515061138E-3</v>
      </c>
      <c r="F171" s="57">
        <f>SUM(F172:F173)</f>
        <v>1642.1</v>
      </c>
      <c r="G171" s="18">
        <f t="shared" si="21"/>
        <v>1.869640247446505E-3</v>
      </c>
      <c r="H171" s="17">
        <f t="shared" si="16"/>
        <v>164.04566650586912</v>
      </c>
      <c r="I171" s="19">
        <f t="shared" si="17"/>
        <v>63.892455546476789</v>
      </c>
    </row>
    <row r="172" spans="1:9" ht="21" customHeight="1" x14ac:dyDescent="0.2">
      <c r="A172" s="35" t="s">
        <v>44</v>
      </c>
      <c r="B172" s="55">
        <v>471.2</v>
      </c>
      <c r="C172" s="4">
        <f t="shared" si="19"/>
        <v>7.5604296865598589E-4</v>
      </c>
      <c r="D172" s="55">
        <v>1598.6</v>
      </c>
      <c r="E172" s="56">
        <f t="shared" si="20"/>
        <v>1.1703337796185648E-3</v>
      </c>
      <c r="F172" s="55">
        <v>879.1</v>
      </c>
      <c r="G172" s="4">
        <f t="shared" si="21"/>
        <v>1.0009139160405717E-3</v>
      </c>
      <c r="H172" s="3" t="s">
        <v>76</v>
      </c>
      <c r="I172" s="9">
        <f t="shared" si="17"/>
        <v>54.99186788439885</v>
      </c>
    </row>
    <row r="173" spans="1:9" ht="37.5" customHeight="1" x14ac:dyDescent="0.2">
      <c r="A173" s="35" t="s">
        <v>103</v>
      </c>
      <c r="B173" s="55">
        <v>150.69999999999999</v>
      </c>
      <c r="C173" s="4">
        <f t="shared" si="19"/>
        <v>2.4179897151200565E-4</v>
      </c>
      <c r="D173" s="55">
        <v>971.5</v>
      </c>
      <c r="E173" s="56">
        <f t="shared" si="20"/>
        <v>7.1123437188754901E-4</v>
      </c>
      <c r="F173" s="55">
        <v>763</v>
      </c>
      <c r="G173" s="4">
        <f t="shared" si="21"/>
        <v>8.6872633140593352E-4</v>
      </c>
      <c r="H173" s="3" t="s">
        <v>76</v>
      </c>
      <c r="I173" s="9">
        <f t="shared" si="17"/>
        <v>78.538342768914049</v>
      </c>
    </row>
    <row r="174" spans="1:9" ht="51.75" customHeight="1" thickBot="1" x14ac:dyDescent="0.25">
      <c r="A174" s="26" t="s">
        <v>98</v>
      </c>
      <c r="B174" s="59">
        <v>0</v>
      </c>
      <c r="C174" s="21">
        <f t="shared" ref="C174" si="22">SUM(B174/$B$180)</f>
        <v>0</v>
      </c>
      <c r="D174" s="59">
        <v>0</v>
      </c>
      <c r="E174" s="60">
        <f t="shared" si="20"/>
        <v>0</v>
      </c>
      <c r="F174" s="59">
        <v>0</v>
      </c>
      <c r="G174" s="21">
        <f t="shared" si="21"/>
        <v>0</v>
      </c>
      <c r="H174" s="20" t="e">
        <f t="shared" si="16"/>
        <v>#DIV/0!</v>
      </c>
      <c r="I174" s="22" t="e">
        <f t="shared" si="17"/>
        <v>#DIV/0!</v>
      </c>
    </row>
    <row r="175" spans="1:9" ht="47.25" customHeight="1" x14ac:dyDescent="0.2">
      <c r="A175" s="81" t="s">
        <v>136</v>
      </c>
      <c r="B175" s="68">
        <f>SUM(B178)</f>
        <v>222.1</v>
      </c>
      <c r="C175" s="46">
        <f>SUM(B175/$B$180)</f>
        <v>3.5636066073534476E-4</v>
      </c>
      <c r="D175" s="68">
        <f>SUM(D178+D176)</f>
        <v>225.7</v>
      </c>
      <c r="E175" s="69">
        <f t="shared" si="20"/>
        <v>1.652347892280183E-4</v>
      </c>
      <c r="F175" s="68">
        <f>SUM(F178+F176)</f>
        <v>218.5</v>
      </c>
      <c r="G175" s="46">
        <f t="shared" si="21"/>
        <v>2.4877680656906482E-4</v>
      </c>
      <c r="H175" s="45">
        <f t="shared" si="16"/>
        <v>-1.6208914903196785</v>
      </c>
      <c r="I175" s="47">
        <f t="shared" si="17"/>
        <v>96.809924678777136</v>
      </c>
    </row>
    <row r="176" spans="1:9" ht="47.25" customHeight="1" x14ac:dyDescent="0.2">
      <c r="A176" s="34" t="s">
        <v>159</v>
      </c>
      <c r="B176" s="55">
        <f>SUM(B177)</f>
        <v>0</v>
      </c>
      <c r="C176" s="4">
        <f t="shared" ref="C176:C177" si="23">SUM(B176/$B$180)</f>
        <v>0</v>
      </c>
      <c r="D176" s="55">
        <f t="shared" ref="D176:F178" si="24">SUM(D177)</f>
        <v>150</v>
      </c>
      <c r="E176" s="56">
        <f t="shared" ref="E176:E177" si="25">D176/$D$180</f>
        <v>1.0981487985911718E-4</v>
      </c>
      <c r="F176" s="55">
        <f t="shared" si="24"/>
        <v>150</v>
      </c>
      <c r="G176" s="4">
        <f t="shared" ref="G176:G177" si="26">F176/$F$180</f>
        <v>1.707849930680079E-4</v>
      </c>
      <c r="H176" s="3" t="e">
        <f t="shared" si="16"/>
        <v>#DIV/0!</v>
      </c>
      <c r="I176" s="9">
        <f t="shared" si="17"/>
        <v>100</v>
      </c>
    </row>
    <row r="177" spans="1:9" ht="47.25" customHeight="1" x14ac:dyDescent="0.2">
      <c r="A177" s="40" t="s">
        <v>160</v>
      </c>
      <c r="B177" s="57">
        <v>0</v>
      </c>
      <c r="C177" s="18">
        <f t="shared" si="23"/>
        <v>0</v>
      </c>
      <c r="D177" s="57">
        <v>150</v>
      </c>
      <c r="E177" s="58">
        <f t="shared" si="25"/>
        <v>1.0981487985911718E-4</v>
      </c>
      <c r="F177" s="57">
        <v>150</v>
      </c>
      <c r="G177" s="18">
        <f t="shared" si="26"/>
        <v>1.707849930680079E-4</v>
      </c>
      <c r="H177" s="17" t="e">
        <f t="shared" si="16"/>
        <v>#DIV/0!</v>
      </c>
      <c r="I177" s="19">
        <f t="shared" si="17"/>
        <v>100</v>
      </c>
    </row>
    <row r="178" spans="1:9" ht="33.75" customHeight="1" x14ac:dyDescent="0.2">
      <c r="A178" s="38" t="s">
        <v>158</v>
      </c>
      <c r="B178" s="57">
        <f>SUM(B179)</f>
        <v>222.1</v>
      </c>
      <c r="C178" s="18">
        <f>SUM(B178/$B$180)</f>
        <v>3.5636066073534476E-4</v>
      </c>
      <c r="D178" s="57">
        <f t="shared" si="24"/>
        <v>75.7</v>
      </c>
      <c r="E178" s="58">
        <f>D178/$D$180</f>
        <v>5.5419909368901143E-5</v>
      </c>
      <c r="F178" s="57">
        <f t="shared" si="24"/>
        <v>68.5</v>
      </c>
      <c r="G178" s="18">
        <f>F178/$F$180</f>
        <v>7.7991813501056942E-5</v>
      </c>
      <c r="H178" s="17">
        <f t="shared" si="16"/>
        <v>-69.158036920306159</v>
      </c>
      <c r="I178" s="19">
        <f t="shared" si="17"/>
        <v>90.488771466314404</v>
      </c>
    </row>
    <row r="179" spans="1:9" ht="30.75" customHeight="1" x14ac:dyDescent="0.2">
      <c r="A179" s="35" t="s">
        <v>41</v>
      </c>
      <c r="B179" s="55">
        <v>222.1</v>
      </c>
      <c r="C179" s="4">
        <f>SUM(B179/$B$180)</f>
        <v>3.5636066073534476E-4</v>
      </c>
      <c r="D179" s="55">
        <v>75.7</v>
      </c>
      <c r="E179" s="56">
        <f>D179/$D$180</f>
        <v>5.5419909368901143E-5</v>
      </c>
      <c r="F179" s="55">
        <v>68.5</v>
      </c>
      <c r="G179" s="4">
        <f>F179/$F$180</f>
        <v>7.7991813501056942E-5</v>
      </c>
      <c r="H179" s="3">
        <f t="shared" si="16"/>
        <v>-69.158036920306159</v>
      </c>
      <c r="I179" s="9">
        <f t="shared" si="17"/>
        <v>90.488771466314404</v>
      </c>
    </row>
    <row r="180" spans="1:9" ht="15" x14ac:dyDescent="0.2">
      <c r="A180" s="48" t="s">
        <v>74</v>
      </c>
      <c r="B180" s="49">
        <f>SUM(B5+B24+B41+B43+B58+B66+B69+B72+B78+B85+B131+B134+B139+B143+B147+B150+B153+B157+B161+B164+B167+B170+B175)</f>
        <v>623245.00000000012</v>
      </c>
      <c r="C180" s="49" t="s">
        <v>85</v>
      </c>
      <c r="D180" s="49">
        <f>SUM(D5+D24+D41+D43+D58+D66+D69+D72+D78+D85+D131+D134+D139+D143+D147+D150+D153+D157+D161+D164+D167+D170+D175)</f>
        <v>1365935.1099999999</v>
      </c>
      <c r="E180" s="49" t="s">
        <v>85</v>
      </c>
      <c r="F180" s="49">
        <f>SUM(F5+F24+F41+F43+F58+F66+F69+F72+F78+F85+F131+F134+F139+F143+F147+F150+F153+F157+F161+F164+F167+F170+F175)</f>
        <v>878297.31</v>
      </c>
      <c r="G180" s="50" t="s">
        <v>76</v>
      </c>
      <c r="H180" s="51" t="s">
        <v>85</v>
      </c>
      <c r="I180" s="52" t="s">
        <v>85</v>
      </c>
    </row>
    <row r="183" spans="1:9" ht="24.75" customHeight="1" x14ac:dyDescent="0.2">
      <c r="A183" s="75"/>
      <c r="B183" s="75"/>
      <c r="C183" s="75"/>
      <c r="D183" s="75"/>
      <c r="E183" s="75"/>
      <c r="F183" s="75"/>
      <c r="G183" s="75"/>
      <c r="H183" s="75"/>
      <c r="I183" s="75"/>
    </row>
    <row r="184" spans="1:9" ht="19.5" customHeight="1" x14ac:dyDescent="0.2">
      <c r="A184" s="75"/>
      <c r="B184" s="75"/>
      <c r="C184" s="75"/>
    </row>
    <row r="185" spans="1:9" ht="13.5" customHeight="1" x14ac:dyDescent="0.2">
      <c r="A185" s="75"/>
      <c r="B185" s="75"/>
      <c r="C185" s="75"/>
    </row>
    <row r="186" spans="1:9" ht="15" customHeight="1" x14ac:dyDescent="0.2">
      <c r="A186" s="75"/>
      <c r="B186" s="75"/>
    </row>
    <row r="187" spans="1:9" x14ac:dyDescent="0.2">
      <c r="A187" s="31"/>
    </row>
    <row r="188" spans="1:9" x14ac:dyDescent="0.2">
      <c r="A188" s="31"/>
    </row>
  </sheetData>
  <mergeCells count="5">
    <mergeCell ref="A1:I1"/>
    <mergeCell ref="A183:I183"/>
    <mergeCell ref="A184:C184"/>
    <mergeCell ref="A185:C185"/>
    <mergeCell ref="A186:B1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dcterms:created xsi:type="dcterms:W3CDTF">2021-07-16T11:47:31Z</dcterms:created>
  <dcterms:modified xsi:type="dcterms:W3CDTF">2025-10-06T07:50:58Z</dcterms:modified>
</cp:coreProperties>
</file>