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60" windowWidth="29040" windowHeight="15780" activeTab="1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D57" i="3" l="1"/>
  <c r="F57" i="3"/>
  <c r="B57" i="3"/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3" i="3"/>
  <c r="I54" i="3"/>
  <c r="I55" i="3"/>
  <c r="I56" i="3"/>
  <c r="I57" i="3"/>
  <c r="H6" i="3"/>
  <c r="H7" i="3"/>
  <c r="H8" i="3"/>
  <c r="H9" i="3"/>
  <c r="H10" i="3"/>
  <c r="H11" i="3"/>
  <c r="H12" i="3"/>
  <c r="H14" i="3"/>
  <c r="H15" i="3"/>
  <c r="H16" i="3"/>
  <c r="H17" i="3"/>
  <c r="H18" i="3"/>
  <c r="H19" i="3"/>
  <c r="H21" i="3"/>
  <c r="H22" i="3"/>
  <c r="H23" i="3"/>
  <c r="H24" i="3"/>
  <c r="H25" i="3"/>
  <c r="H26" i="3"/>
  <c r="H27" i="3"/>
  <c r="H28" i="3"/>
  <c r="H29" i="3"/>
  <c r="H30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7" i="3"/>
  <c r="H5" i="3"/>
  <c r="G5" i="3"/>
  <c r="G55" i="3"/>
  <c r="G53" i="3"/>
  <c r="G51" i="3"/>
  <c r="G47" i="3"/>
  <c r="G42" i="3"/>
  <c r="G39" i="3"/>
  <c r="G33" i="3"/>
  <c r="G31" i="3"/>
  <c r="G26" i="3"/>
  <c r="G21" i="3"/>
  <c r="G17" i="3"/>
  <c r="G15" i="3"/>
  <c r="G6" i="3"/>
  <c r="E5" i="3"/>
  <c r="E55" i="3"/>
  <c r="E53" i="3"/>
  <c r="E47" i="3"/>
  <c r="E42" i="3"/>
  <c r="E39" i="3"/>
  <c r="E33" i="3"/>
  <c r="E31" i="3"/>
  <c r="E26" i="3"/>
  <c r="E21" i="3"/>
  <c r="E17" i="3"/>
  <c r="E15" i="3"/>
  <c r="E6" i="3"/>
  <c r="C5" i="3"/>
  <c r="C53" i="3"/>
  <c r="C47" i="3"/>
  <c r="C42" i="3"/>
  <c r="C31" i="3"/>
  <c r="C55" i="3"/>
  <c r="C39" i="3"/>
  <c r="C33" i="3"/>
  <c r="C26" i="3"/>
  <c r="C21" i="3"/>
  <c r="C17" i="3"/>
  <c r="C15" i="3"/>
  <c r="C6" i="3"/>
  <c r="B15" i="3" l="1"/>
  <c r="B55" i="3"/>
  <c r="B53" i="3"/>
  <c r="F51" i="3"/>
  <c r="D51" i="3"/>
  <c r="B51" i="3"/>
  <c r="B47" i="3"/>
  <c r="B31" i="3"/>
  <c r="B17" i="3"/>
  <c r="F5" i="3" l="1"/>
  <c r="D5" i="3"/>
  <c r="F55" i="3"/>
  <c r="D55" i="3"/>
  <c r="F47" i="3"/>
  <c r="D47" i="3"/>
  <c r="D31" i="3"/>
  <c r="F31" i="3"/>
  <c r="F17" i="3" l="1"/>
  <c r="D17" i="3"/>
  <c r="B8" i="4" l="1"/>
  <c r="H41" i="4" l="1"/>
  <c r="H23" i="4"/>
  <c r="H22" i="4"/>
  <c r="H21" i="4"/>
  <c r="H20" i="4"/>
  <c r="H10" i="4"/>
  <c r="H9" i="4"/>
  <c r="I45" i="4"/>
  <c r="H45" i="4"/>
  <c r="F14" i="4"/>
  <c r="D14" i="4"/>
  <c r="I35" i="4"/>
  <c r="I28" i="4"/>
  <c r="I15" i="4"/>
  <c r="F37" i="4"/>
  <c r="F36" i="4" s="1"/>
  <c r="D37" i="4"/>
  <c r="D36" i="4" s="1"/>
  <c r="B37" i="4"/>
  <c r="B36" i="4" s="1"/>
  <c r="B14" i="4"/>
  <c r="F25" i="4"/>
  <c r="D25" i="4"/>
  <c r="D8" i="4" s="1"/>
  <c r="E15" i="4" s="1"/>
  <c r="B25" i="4"/>
  <c r="F19" i="4"/>
  <c r="D19" i="4"/>
  <c r="B19" i="4"/>
  <c r="F8" i="4" l="1"/>
  <c r="G15" i="4" s="1"/>
  <c r="H19" i="4"/>
  <c r="F26" i="3"/>
  <c r="F21" i="3"/>
  <c r="D33" i="3"/>
  <c r="D26" i="3"/>
  <c r="D21" i="3"/>
  <c r="D6" i="3"/>
  <c r="H8" i="4" l="1"/>
  <c r="B26" i="3" l="1"/>
  <c r="B21" i="3"/>
  <c r="F53" i="3" l="1"/>
  <c r="D53" i="3"/>
  <c r="F42" i="3"/>
  <c r="D42" i="3"/>
  <c r="B42" i="3"/>
  <c r="F39" i="3"/>
  <c r="D39" i="3"/>
  <c r="B39" i="3"/>
  <c r="F33" i="3"/>
  <c r="B33" i="3"/>
  <c r="F15" i="3"/>
  <c r="D15" i="3"/>
  <c r="F6" i="3"/>
  <c r="B6" i="3"/>
  <c r="B7" i="4"/>
  <c r="B5" i="3" l="1"/>
  <c r="I41" i="4"/>
  <c r="I40" i="4"/>
  <c r="I39" i="4"/>
  <c r="I38" i="4"/>
  <c r="I37" i="4"/>
  <c r="I36" i="4"/>
  <c r="I34" i="4"/>
  <c r="I33" i="4"/>
  <c r="I32" i="4"/>
  <c r="I31" i="4"/>
  <c r="I30" i="4"/>
  <c r="I29" i="4"/>
  <c r="I27" i="4"/>
  <c r="I26" i="4"/>
  <c r="I25" i="4"/>
  <c r="I23" i="4"/>
  <c r="I22" i="4"/>
  <c r="I21" i="4"/>
  <c r="I20" i="4"/>
  <c r="I19" i="4"/>
  <c r="I18" i="4"/>
  <c r="I17" i="4"/>
  <c r="I14" i="4"/>
  <c r="I13" i="4"/>
  <c r="I12" i="4"/>
  <c r="I11" i="4"/>
  <c r="I10" i="4"/>
  <c r="I9" i="4"/>
  <c r="I8" i="4"/>
  <c r="H40" i="4"/>
  <c r="H39" i="4"/>
  <c r="H37" i="4"/>
  <c r="H36" i="4"/>
  <c r="H33" i="4"/>
  <c r="H32" i="4"/>
  <c r="H31" i="4"/>
  <c r="H30" i="4"/>
  <c r="H29" i="4"/>
  <c r="H27" i="4"/>
  <c r="H26" i="4"/>
  <c r="H25" i="4"/>
  <c r="H18" i="4"/>
  <c r="H17" i="4"/>
  <c r="H16" i="4"/>
  <c r="H14" i="4"/>
  <c r="H13" i="4"/>
  <c r="H12" i="4"/>
  <c r="H11" i="4"/>
  <c r="F7" i="4"/>
  <c r="H7" i="4" s="1"/>
  <c r="D7" i="4"/>
  <c r="C41" i="4"/>
  <c r="C39" i="4"/>
  <c r="C38" i="4"/>
  <c r="C37" i="4"/>
  <c r="C36" i="4"/>
  <c r="C34" i="4"/>
  <c r="C33" i="4"/>
  <c r="C32" i="4"/>
  <c r="C31" i="4"/>
  <c r="C30" i="4"/>
  <c r="C29" i="4"/>
  <c r="C27" i="4"/>
  <c r="C26" i="4"/>
  <c r="C25" i="4"/>
  <c r="C23" i="4"/>
  <c r="C22" i="4"/>
  <c r="C21" i="4"/>
  <c r="C20" i="4"/>
  <c r="C19" i="4"/>
  <c r="C18" i="4"/>
  <c r="C17" i="4"/>
  <c r="C16" i="4"/>
  <c r="C14" i="4"/>
  <c r="C13" i="4"/>
  <c r="C12" i="4"/>
  <c r="C11" i="4"/>
  <c r="C10" i="4"/>
  <c r="C9" i="4"/>
  <c r="I5" i="3" l="1"/>
  <c r="G14" i="4"/>
  <c r="G25" i="4"/>
  <c r="G30" i="4"/>
  <c r="G10" i="4"/>
  <c r="G20" i="4"/>
  <c r="I7" i="4"/>
  <c r="G8" i="4"/>
  <c r="G12" i="4"/>
  <c r="G17" i="4"/>
  <c r="G22" i="4"/>
  <c r="G27" i="4"/>
  <c r="G33" i="4"/>
  <c r="G9" i="4"/>
  <c r="G11" i="4"/>
  <c r="G13" i="4"/>
  <c r="G16" i="4"/>
  <c r="G19" i="4"/>
  <c r="G21" i="4"/>
  <c r="G23" i="4"/>
  <c r="G26" i="4"/>
  <c r="G29" i="4"/>
  <c r="G32" i="4"/>
  <c r="G34" i="4"/>
  <c r="G37" i="4"/>
  <c r="G39" i="4"/>
  <c r="G41" i="4"/>
  <c r="G36" i="4"/>
  <c r="G38" i="4"/>
  <c r="G40" i="4"/>
  <c r="E10" i="4"/>
  <c r="E17" i="4"/>
  <c r="E22" i="4"/>
  <c r="E27" i="4"/>
  <c r="E30" i="4"/>
  <c r="E33" i="4"/>
  <c r="E36" i="4"/>
  <c r="E38" i="4"/>
  <c r="E40" i="4"/>
  <c r="E8" i="4"/>
  <c r="E12" i="4"/>
  <c r="E14" i="4"/>
  <c r="E20" i="4"/>
  <c r="E25" i="4"/>
  <c r="E9" i="4"/>
  <c r="E11" i="4"/>
  <c r="E13" i="4"/>
  <c r="E16" i="4"/>
  <c r="E19" i="4"/>
  <c r="E21" i="4"/>
  <c r="E23" i="4"/>
  <c r="E26" i="4"/>
  <c r="E29" i="4"/>
  <c r="E32" i="4"/>
  <c r="E34" i="4"/>
  <c r="E37" i="4"/>
  <c r="E39" i="4"/>
  <c r="E41" i="4"/>
</calcChain>
</file>

<file path=xl/sharedStrings.xml><?xml version="1.0" encoding="utf-8"?>
<sst xmlns="http://schemas.openxmlformats.org/spreadsheetml/2006/main" count="168" uniqueCount="133">
  <si>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</si>
  <si>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</si>
  <si>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</si>
  <si>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</si>
  <si>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</si>
  <si>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</si>
  <si>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</si>
  <si>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</si>
  <si>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</si>
  <si>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</si>
  <si>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</si>
  <si>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</si>
  <si>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</si>
  <si>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</si>
  <si>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</si>
  <si>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</si>
  <si>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</si>
  <si>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</si>
  <si>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</si>
  <si>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</si>
  <si>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0</t>
  </si>
  <si>
    <t>НАЛОГИ НА СОВОКУПНЫЙ ДОХОД</t>
  </si>
  <si>
    <t>Единый сельскохозяйственный налог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</si>
  <si>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</si>
  <si>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</si>
  <si>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</si>
  <si>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</si>
  <si>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</si>
  <si>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</si>
  <si>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</si>
  <si>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</si>
  <si>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</si>
  <si>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</si>
  <si>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</si>
  <si>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</si>
  <si>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</si>
  <si>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</si>
  <si>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</si>
  <si>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</si>
  <si>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</si>
  <si>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</si>
  <si>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</si>
  <si>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</si>
  <si>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</si>
  <si>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</si>
  <si>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</si>
  <si>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</si>
  <si>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</si>
  <si>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</si>
  <si>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</si>
  <si>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</si>
  <si>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</si>
  <si>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</si>
  <si>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</si>
  <si>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</si>
  <si>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</si>
  <si>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</si>
  <si>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</si>
  <si>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</si>
  <si>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</si>
  <si>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</si>
  <si>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</si>
  <si>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</si>
  <si>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</si>
  <si>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</si>
  <si>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</si>
  <si>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</si>
  <si>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</si>
  <si>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</si>
  <si>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</si>
  <si>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</si>
  <si>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</si>
  <si>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</si>
  <si>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</si>
  <si>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</si>
  <si>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</si>
  <si>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</si>
  <si>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</si>
  <si>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</si>
  <si>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</si>
  <si>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</si>
  <si>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</si>
  <si>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</si>
  <si>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</si>
  <si>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</si>
  <si>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</si>
  <si>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</si>
  <si>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</si>
  <si>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</si>
  <si>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</si>
  <si>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</si>
  <si>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</si>
  <si>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</si>
  <si>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</si>
  <si>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</si>
  <si>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БЕЗВОЗМЕЗДНЫЕ ПОСТУПЛЕНИЯ ОТ НЕГОСУДАРСТВЕННЫХ ОРГАНИЗАЦИЙ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</si>
  <si>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</si>
  <si>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</si>
  <si>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</si>
  <si>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</si>
  <si>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</si>
  <si>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>Функционирование высшегодолжностного лица субъекта Российской Федерации и муниципального образования</t>
  </si>
  <si>
    <t>0,0</t>
  </si>
  <si>
    <t>0,00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</si>
  <si>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</si>
  <si>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</si>
  <si>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</si>
  <si>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</si>
  <si>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1. Доходы консолидированного бюджета Кемского муниципального района</t>
  </si>
  <si>
    <t>2. Расходы консолидированного бюджета Кемского муниципального района</t>
  </si>
  <si>
    <t>3. Источники финансирования дефицита консолидированного бюджета Кемского муниципального района</t>
  </si>
  <si>
    <t>УСН</t>
  </si>
  <si>
    <t>в 7,17 раз</t>
  </si>
  <si>
    <t>в 2,45 раза</t>
  </si>
  <si>
    <t>в 4,83 раза</t>
  </si>
  <si>
    <t>Информация об исполнении консолидированного бюджета Кемского муниципального района за 3 квартал 2022 года</t>
  </si>
  <si>
    <t>Факт на 01.09.2021 (отчетный) год</t>
  </si>
  <si>
    <t>План на 2022 год по состоянию на 01.09.2022 (текущий) год</t>
  </si>
  <si>
    <t>Факт на 01.09.2022 (текущий) год</t>
  </si>
  <si>
    <t>ЗАДОЛЖЕННОСТЬ ПО ОТМЕНЕННЫМ НАЛОГАМ</t>
  </si>
  <si>
    <t>Факт на 01.09.2021 отчетный год</t>
  </si>
  <si>
    <t>План на 2022год по состоянию на 01.09.2022 (текущий ) год</t>
  </si>
  <si>
    <t>Гражданская оборона</t>
  </si>
  <si>
    <t>Другие вопросы в области национальной безопасности и правоохранительной деятельности</t>
  </si>
  <si>
    <t>ОХРАНА ОКРУЖАЮЩЕЙ СРЕДЫ</t>
  </si>
  <si>
    <t>Сбор, удаление отходов и очистка сточных вод</t>
  </si>
  <si>
    <t>Спорт высших достижений</t>
  </si>
  <si>
    <t>Физичесткая культура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</si>
  <si>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</si>
  <si>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</si>
  <si>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СРЕДСТВА МАССОВОЙ ИНФОРМАЦИИ</t>
  </si>
  <si>
    <t>Периодическая печать и издательства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</si>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</sst>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&quot;###,##0"/>
    <numFmt numFmtId="165" formatCode="#,##0\ _₽"/>
    <numFmt numFmtId="166" formatCode="#,##0.0"/>
    <numFmt numFmtId="167" formatCode="0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7" fontId="2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67" fontId="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3" fontId="7" fillId="2" borderId="0" xfId="0" applyNumberFormat="1" applyFont="1" applyFill="1"/>
    <xf numFmtId="1" fontId="7" fillId="2" borderId="0" xfId="0" applyNumberFormat="1" applyFont="1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C10" sqref="C10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s="1" customFormat="1" ht="15" x14ac:dyDescent="0.25">
      <c r="A1" s="43" t="s">
        <v>115</v>
      </c>
      <c r="B1" s="44"/>
      <c r="C1" s="44"/>
      <c r="D1" s="44"/>
      <c r="E1" s="44"/>
      <c r="F1" s="44"/>
      <c r="G1" s="44"/>
      <c r="H1" s="44"/>
      <c r="I1" s="44"/>
    </row>
    <row r="2" spans="1:9" s="1" customFormat="1" x14ac:dyDescent="0.2"/>
    <row r="3" spans="1:9" ht="14.25" x14ac:dyDescent="0.2">
      <c r="A3" s="42" t="s">
        <v>108</v>
      </c>
      <c r="B3" s="42"/>
      <c r="C3" s="42"/>
      <c r="D3" s="42"/>
      <c r="E3" s="42"/>
      <c r="F3" s="42"/>
      <c r="G3" s="42"/>
      <c r="H3" s="42"/>
      <c r="I3" s="42"/>
    </row>
    <row r="4" spans="1:9" ht="15" x14ac:dyDescent="0.25">
      <c r="I4" s="3" t="s">
        <v>84</v>
      </c>
    </row>
    <row r="5" spans="1:9" ht="71.25" x14ac:dyDescent="0.2">
      <c r="A5" s="4" t="s">
        <v>0</v>
      </c>
      <c r="B5" s="4" t="s">
        <v>116</v>
      </c>
      <c r="C5" s="4" t="s">
        <v>1</v>
      </c>
      <c r="D5" s="4" t="s">
        <v>117</v>
      </c>
      <c r="E5" s="4" t="s">
        <v>2</v>
      </c>
      <c r="F5" s="4" t="s">
        <v>118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</row>
    <row r="7" spans="1:9" s="17" customFormat="1" ht="14.25" x14ac:dyDescent="0.2">
      <c r="A7" s="15" t="s">
        <v>40</v>
      </c>
      <c r="B7" s="16">
        <f>B8+B36</f>
        <v>538138.6</v>
      </c>
      <c r="C7" s="16">
        <v>100</v>
      </c>
      <c r="D7" s="16">
        <f>D8+D36</f>
        <v>800583.10000000009</v>
      </c>
      <c r="E7" s="16">
        <v>100</v>
      </c>
      <c r="F7" s="16">
        <f>F8+F36</f>
        <v>554985.70000000007</v>
      </c>
      <c r="G7" s="16">
        <v>100</v>
      </c>
      <c r="H7" s="20">
        <f>F7/B7*100-100</f>
        <v>3.1306247126669859</v>
      </c>
      <c r="I7" s="18">
        <f>F7/D7*100</f>
        <v>69.322684928023094</v>
      </c>
    </row>
    <row r="8" spans="1:9" ht="30" x14ac:dyDescent="0.25">
      <c r="A8" s="12" t="s">
        <v>14</v>
      </c>
      <c r="B8" s="14">
        <f>B9+B11+B14+B19+B23+B25+B30+B32+B33+B34+B35+B24</f>
        <v>249878.59999999998</v>
      </c>
      <c r="C8" s="14">
        <v>48</v>
      </c>
      <c r="D8" s="14">
        <f>D9+D11+D14+D19+D23+D25+D30+D32+D33+D34+D35</f>
        <v>335463.10000000003</v>
      </c>
      <c r="E8" s="14">
        <f>D8*100/D7</f>
        <v>41.902345927612011</v>
      </c>
      <c r="F8" s="14">
        <f>F9+F11+F14+F19+F23+F25+F30+F32+F33+F34+F35</f>
        <v>276665.00000000006</v>
      </c>
      <c r="G8" s="14">
        <f>F8*100/F7</f>
        <v>49.850833994461489</v>
      </c>
      <c r="H8" s="21">
        <f>F8/B8*100-100</f>
        <v>10.719765518135645</v>
      </c>
      <c r="I8" s="19">
        <f>F8/D8*100</f>
        <v>82.472558084629881</v>
      </c>
    </row>
    <row r="9" spans="1:9" ht="15" x14ac:dyDescent="0.25">
      <c r="A9" s="12" t="s">
        <v>15</v>
      </c>
      <c r="B9" s="14">
        <v>135067</v>
      </c>
      <c r="C9" s="14">
        <f>B9*100/B7</f>
        <v>25.098924329159811</v>
      </c>
      <c r="D9" s="14">
        <v>207612</v>
      </c>
      <c r="E9" s="14">
        <f>D9*100/D7</f>
        <v>25.932598377357699</v>
      </c>
      <c r="F9" s="14">
        <v>153780</v>
      </c>
      <c r="G9" s="14">
        <f>F9*100/F7</f>
        <v>27.708822047126617</v>
      </c>
      <c r="H9" s="21">
        <f>F9/B9*100-100</f>
        <v>13.854605492089107</v>
      </c>
      <c r="I9" s="19">
        <f>F9/D9*100</f>
        <v>74.070862955898491</v>
      </c>
    </row>
    <row r="10" spans="1:9" ht="15" x14ac:dyDescent="0.25">
      <c r="A10" s="12" t="s">
        <v>16</v>
      </c>
      <c r="B10" s="14">
        <v>135067</v>
      </c>
      <c r="C10" s="14">
        <f>B10*100/B7</f>
        <v>25.098924329159811</v>
      </c>
      <c r="D10" s="14">
        <v>207612</v>
      </c>
      <c r="E10" s="14">
        <f>D10*100/D7</f>
        <v>25.932598377357699</v>
      </c>
      <c r="F10" s="14">
        <v>153780</v>
      </c>
      <c r="G10" s="14">
        <f>F10*100/F7</f>
        <v>27.708822047126617</v>
      </c>
      <c r="H10" s="21">
        <f>F10/B10*100-100</f>
        <v>13.854605492089107</v>
      </c>
      <c r="I10" s="19">
        <f>F10/D10*100</f>
        <v>74.070862955898491</v>
      </c>
    </row>
    <row r="11" spans="1:9" ht="60" x14ac:dyDescent="0.25">
      <c r="A11" s="12" t="s">
        <v>17</v>
      </c>
      <c r="B11" s="14">
        <v>4574</v>
      </c>
      <c r="C11" s="14">
        <f>B11*100/B7</f>
        <v>0.84996690443688672</v>
      </c>
      <c r="D11" s="14">
        <v>6647</v>
      </c>
      <c r="E11" s="14">
        <f>D11*100/D7</f>
        <v>0.83026983707250368</v>
      </c>
      <c r="F11" s="14">
        <v>5704.2</v>
      </c>
      <c r="G11" s="14">
        <f>F11*100/F7</f>
        <v>1.0278102661023516</v>
      </c>
      <c r="H11" s="21">
        <f t="shared" ref="H11:H18" si="0">F11/B11*100-100</f>
        <v>24.709226060341052</v>
      </c>
      <c r="I11" s="19">
        <f>F11/D11*100</f>
        <v>85.816157665112087</v>
      </c>
    </row>
    <row r="12" spans="1:9" ht="30" x14ac:dyDescent="0.25">
      <c r="A12" s="12" t="s">
        <v>18</v>
      </c>
      <c r="B12" s="14">
        <v>4574.2</v>
      </c>
      <c r="C12" s="14">
        <f>B12*100/B7</f>
        <v>0.8500040695835609</v>
      </c>
      <c r="D12" s="14">
        <v>6647</v>
      </c>
      <c r="E12" s="14">
        <f>D12*100/D7</f>
        <v>0.83026983707250368</v>
      </c>
      <c r="F12" s="14">
        <v>5704.2</v>
      </c>
      <c r="G12" s="14">
        <f>F12*100/F7</f>
        <v>1.0278102661023516</v>
      </c>
      <c r="H12" s="21">
        <f t="shared" si="0"/>
        <v>24.703773337414205</v>
      </c>
      <c r="I12" s="19">
        <f t="shared" ref="I12:I13" si="1">F12/D12*100</f>
        <v>85.816157665112087</v>
      </c>
    </row>
    <row r="13" spans="1:9" ht="30" x14ac:dyDescent="0.25">
      <c r="A13" s="12" t="s">
        <v>19</v>
      </c>
      <c r="B13" s="14">
        <v>4574.2</v>
      </c>
      <c r="C13" s="14">
        <f>B13*100/B7</f>
        <v>0.8500040695835609</v>
      </c>
      <c r="D13" s="14">
        <v>6647</v>
      </c>
      <c r="E13" s="14">
        <f>D13*100/D7</f>
        <v>0.83026983707250368</v>
      </c>
      <c r="F13" s="14">
        <v>5704.2</v>
      </c>
      <c r="G13" s="14">
        <f>F13*100/F7</f>
        <v>1.0278102661023516</v>
      </c>
      <c r="H13" s="21">
        <f t="shared" si="0"/>
        <v>24.703773337414205</v>
      </c>
      <c r="I13" s="19">
        <f t="shared" si="1"/>
        <v>85.816157665112087</v>
      </c>
    </row>
    <row r="14" spans="1:9" ht="30" x14ac:dyDescent="0.25">
      <c r="A14" s="12" t="s">
        <v>21</v>
      </c>
      <c r="B14" s="14">
        <f>B16+B17+B18</f>
        <v>87493.9</v>
      </c>
      <c r="C14" s="14">
        <f>B14*100/B7</f>
        <v>16.258618132949394</v>
      </c>
      <c r="D14" s="14">
        <f>D15+D16+D17+D18</f>
        <v>87604</v>
      </c>
      <c r="E14" s="14">
        <f>D14*100/D7</f>
        <v>10.942524267624433</v>
      </c>
      <c r="F14" s="14">
        <f>F15+F16+F17+F18</f>
        <v>93664</v>
      </c>
      <c r="G14" s="14">
        <f>F14*100/F7</f>
        <v>16.876831240877014</v>
      </c>
      <c r="H14" s="21">
        <f t="shared" si="0"/>
        <v>7.0520344846898126</v>
      </c>
      <c r="I14" s="19">
        <f t="shared" ref="I14:I35" si="2">F14/D14*100</f>
        <v>106.9174923519474</v>
      </c>
    </row>
    <row r="15" spans="1:9" s="1" customFormat="1" ht="15" x14ac:dyDescent="0.25">
      <c r="A15" s="12" t="s">
        <v>111</v>
      </c>
      <c r="B15" s="14">
        <v>0</v>
      </c>
      <c r="C15" s="14"/>
      <c r="D15" s="14">
        <v>1761.5</v>
      </c>
      <c r="E15" s="14">
        <f>D15*100/D8</f>
        <v>0.5250950104497335</v>
      </c>
      <c r="F15" s="14">
        <v>1488.6</v>
      </c>
      <c r="G15" s="14">
        <f>F15*100/F8</f>
        <v>0.53805143404478328</v>
      </c>
      <c r="H15" s="21"/>
      <c r="I15" s="19">
        <f t="shared" si="2"/>
        <v>84.507521998296895</v>
      </c>
    </row>
    <row r="16" spans="1:9" s="1" customFormat="1" ht="15" x14ac:dyDescent="0.25">
      <c r="A16" s="12" t="s">
        <v>85</v>
      </c>
      <c r="B16" s="14">
        <v>1279.7</v>
      </c>
      <c r="C16" s="14">
        <f>B16*100/B7</f>
        <v>0.23780119099429034</v>
      </c>
      <c r="D16" s="14">
        <v>0</v>
      </c>
      <c r="E16" s="14">
        <f>D16*100/D7</f>
        <v>0</v>
      </c>
      <c r="F16" s="14">
        <v>-70</v>
      </c>
      <c r="G16" s="14">
        <f>F16*100/F7</f>
        <v>-1.2612937594608293E-2</v>
      </c>
      <c r="H16" s="21">
        <f t="shared" si="0"/>
        <v>-105.47003203875909</v>
      </c>
      <c r="I16" s="19"/>
    </row>
    <row r="17" spans="1:9" ht="15" x14ac:dyDescent="0.25">
      <c r="A17" s="12" t="s">
        <v>22</v>
      </c>
      <c r="B17" s="14">
        <v>85332.2</v>
      </c>
      <c r="C17" s="14">
        <f>B17*100/B7</f>
        <v>15.856918645122279</v>
      </c>
      <c r="D17" s="14">
        <v>84842.5</v>
      </c>
      <c r="E17" s="14">
        <f>D17*100/D7</f>
        <v>10.597588182913178</v>
      </c>
      <c r="F17" s="14">
        <v>91549.4</v>
      </c>
      <c r="G17" s="14">
        <f>F17*100/F7</f>
        <v>16.495812414626176</v>
      </c>
      <c r="H17" s="21">
        <f t="shared" si="0"/>
        <v>7.2858780155673912</v>
      </c>
      <c r="I17" s="19">
        <f t="shared" si="2"/>
        <v>107.90511830745204</v>
      </c>
    </row>
    <row r="18" spans="1:9" ht="15" x14ac:dyDescent="0.25">
      <c r="A18" s="12" t="s">
        <v>86</v>
      </c>
      <c r="B18" s="14">
        <v>882</v>
      </c>
      <c r="C18" s="14">
        <f>B18*100/B7</f>
        <v>0.16389829683282336</v>
      </c>
      <c r="D18" s="14">
        <v>1000</v>
      </c>
      <c r="E18" s="14">
        <v>0</v>
      </c>
      <c r="F18" s="14">
        <v>696</v>
      </c>
      <c r="G18" s="14">
        <v>0</v>
      </c>
      <c r="H18" s="21">
        <f t="shared" si="0"/>
        <v>-21.088435374149668</v>
      </c>
      <c r="I18" s="19">
        <f t="shared" si="2"/>
        <v>69.599999999999994</v>
      </c>
    </row>
    <row r="19" spans="1:9" ht="15" x14ac:dyDescent="0.25">
      <c r="A19" s="12" t="s">
        <v>23</v>
      </c>
      <c r="B19" s="14">
        <f>B20+B21+B22</f>
        <v>1200.7</v>
      </c>
      <c r="C19" s="14">
        <f>B19*100/B7</f>
        <v>0.22312095805801704</v>
      </c>
      <c r="D19" s="14">
        <f>D20+D21+D22</f>
        <v>5732</v>
      </c>
      <c r="E19" s="14">
        <f>D19*100/D7</f>
        <v>0.71597814143216354</v>
      </c>
      <c r="F19" s="14">
        <f>F20+F21+F22</f>
        <v>3033.7</v>
      </c>
      <c r="G19" s="14">
        <f>F19*100/F7</f>
        <v>0.54662669686804533</v>
      </c>
      <c r="H19" s="21">
        <f>F19/B19*100-100</f>
        <v>152.66094778046138</v>
      </c>
      <c r="I19" s="19">
        <f t="shared" si="2"/>
        <v>52.925680390788557</v>
      </c>
    </row>
    <row r="20" spans="1:9" ht="15" x14ac:dyDescent="0.25">
      <c r="A20" s="12" t="s">
        <v>87</v>
      </c>
      <c r="B20" s="14">
        <v>780.9</v>
      </c>
      <c r="C20" s="14">
        <f>B20*100/B7</f>
        <v>0.14511131518906095</v>
      </c>
      <c r="D20" s="14">
        <v>4260</v>
      </c>
      <c r="E20" s="14">
        <f>D20*100/D7</f>
        <v>0.5321121567517475</v>
      </c>
      <c r="F20" s="14">
        <v>2203.9</v>
      </c>
      <c r="G20" s="14">
        <f>F20*100/F7</f>
        <v>0.39710933092510309</v>
      </c>
      <c r="H20" s="21">
        <f t="shared" ref="H20:H23" si="3">F20/B20*100-100</f>
        <v>182.22563708541429</v>
      </c>
      <c r="I20" s="19">
        <f t="shared" si="2"/>
        <v>51.734741784037567</v>
      </c>
    </row>
    <row r="21" spans="1:9" ht="15" x14ac:dyDescent="0.25">
      <c r="A21" s="12" t="s">
        <v>88</v>
      </c>
      <c r="B21" s="14">
        <v>279.8</v>
      </c>
      <c r="C21" s="14">
        <f>B21*100/B7</f>
        <v>5.1994040197079344E-2</v>
      </c>
      <c r="D21" s="14">
        <v>850</v>
      </c>
      <c r="E21" s="14">
        <f>D21*100/D7</f>
        <v>0.10617261343638154</v>
      </c>
      <c r="F21" s="14">
        <v>606.1</v>
      </c>
      <c r="G21" s="14">
        <f>F21*100/F7</f>
        <v>0.10921002108702979</v>
      </c>
      <c r="H21" s="21">
        <f t="shared" si="3"/>
        <v>116.61901358112937</v>
      </c>
      <c r="I21" s="19">
        <f t="shared" si="2"/>
        <v>71.305882352941168</v>
      </c>
    </row>
    <row r="22" spans="1:9" ht="15" x14ac:dyDescent="0.25">
      <c r="A22" s="12" t="s">
        <v>89</v>
      </c>
      <c r="B22" s="14">
        <v>140</v>
      </c>
      <c r="C22" s="14">
        <f>B22*100/B7</f>
        <v>2.6015602671876727E-2</v>
      </c>
      <c r="D22" s="14">
        <v>622</v>
      </c>
      <c r="E22" s="14">
        <f>D22*100/D7</f>
        <v>7.7693371244034498E-2</v>
      </c>
      <c r="F22" s="14">
        <v>223.7</v>
      </c>
      <c r="G22" s="14">
        <f>F22*100/F7</f>
        <v>4.0307344855912496E-2</v>
      </c>
      <c r="H22" s="21">
        <f t="shared" si="3"/>
        <v>59.785714285714278</v>
      </c>
      <c r="I22" s="19">
        <f t="shared" si="2"/>
        <v>35.964630225080384</v>
      </c>
    </row>
    <row r="23" spans="1:9" ht="15" x14ac:dyDescent="0.25">
      <c r="A23" s="12" t="s">
        <v>24</v>
      </c>
      <c r="B23" s="14">
        <v>2088.9</v>
      </c>
      <c r="C23" s="14">
        <f>B23*100/B7</f>
        <v>0.3881713744377378</v>
      </c>
      <c r="D23" s="14">
        <v>2710</v>
      </c>
      <c r="E23" s="14">
        <f>D23*100/D7</f>
        <v>0.33850327342658115</v>
      </c>
      <c r="F23" s="14">
        <v>1769.4</v>
      </c>
      <c r="G23" s="14">
        <f>F23*100/F7</f>
        <v>0.31881902542714158</v>
      </c>
      <c r="H23" s="21">
        <f t="shared" si="3"/>
        <v>-15.295131408875477</v>
      </c>
      <c r="I23" s="19">
        <f t="shared" si="2"/>
        <v>65.291512915129161</v>
      </c>
    </row>
    <row r="24" spans="1:9" s="1" customFormat="1" ht="30" x14ac:dyDescent="0.25">
      <c r="A24" s="12" t="s">
        <v>119</v>
      </c>
      <c r="B24" s="14">
        <v>-0.5</v>
      </c>
      <c r="C24" s="14"/>
      <c r="D24" s="14"/>
      <c r="E24" s="14"/>
      <c r="F24" s="14"/>
      <c r="G24" s="14"/>
      <c r="H24" s="21"/>
      <c r="I24" s="19"/>
    </row>
    <row r="25" spans="1:9" s="1" customFormat="1" ht="60" x14ac:dyDescent="0.25">
      <c r="A25" s="12" t="s">
        <v>90</v>
      </c>
      <c r="B25" s="14">
        <f>B26+B27+B28+B29</f>
        <v>9529.8000000000011</v>
      </c>
      <c r="C25" s="14">
        <f>B25*100/B7</f>
        <v>1.7708820738746489</v>
      </c>
      <c r="D25" s="14">
        <f>D26+D27+D28+D29</f>
        <v>11835.4</v>
      </c>
      <c r="E25" s="14">
        <f>D25*100/D7</f>
        <v>1.4783474694881766</v>
      </c>
      <c r="F25" s="14">
        <f>F26+F27+F28+F29</f>
        <v>8569.2999999999993</v>
      </c>
      <c r="G25" s="14">
        <f>F25*100/F7</f>
        <v>1.5440578018496689</v>
      </c>
      <c r="H25" s="21">
        <f>F25/B25*100-100</f>
        <v>-10.078910365380196</v>
      </c>
      <c r="I25" s="19">
        <f t="shared" si="2"/>
        <v>72.403974517126585</v>
      </c>
    </row>
    <row r="26" spans="1:9" s="1" customFormat="1" ht="30" x14ac:dyDescent="0.25">
      <c r="A26" s="12" t="s">
        <v>91</v>
      </c>
      <c r="B26" s="14">
        <v>3368.3</v>
      </c>
      <c r="C26" s="14">
        <f>B26*100/B7</f>
        <v>0.62591681771201702</v>
      </c>
      <c r="D26" s="14">
        <v>4507.5</v>
      </c>
      <c r="E26" s="14">
        <f>D26*100/D7</f>
        <v>0.56302712360528218</v>
      </c>
      <c r="F26" s="14">
        <v>3153.5</v>
      </c>
      <c r="G26" s="14">
        <f>F26*100/F7</f>
        <v>0.56821283863710359</v>
      </c>
      <c r="H26" s="21">
        <f>F26/B26*100-100</f>
        <v>-6.3771041771813657</v>
      </c>
      <c r="I26" s="19">
        <f t="shared" si="2"/>
        <v>69.961175818080974</v>
      </c>
    </row>
    <row r="27" spans="1:9" s="1" customFormat="1" ht="15" x14ac:dyDescent="0.25">
      <c r="A27" s="12" t="s">
        <v>92</v>
      </c>
      <c r="B27" s="14">
        <v>3613.9</v>
      </c>
      <c r="C27" s="14">
        <f>B27*100/B7</f>
        <v>0.67155561782782358</v>
      </c>
      <c r="D27" s="14">
        <v>3253.9</v>
      </c>
      <c r="E27" s="14">
        <f>D27*100/D7</f>
        <v>0.40644125513016693</v>
      </c>
      <c r="F27" s="14">
        <v>2151.4</v>
      </c>
      <c r="G27" s="14">
        <f>F27*100/F7</f>
        <v>0.38764962772914685</v>
      </c>
      <c r="H27" s="21">
        <f>F27/B27*100-100</f>
        <v>-40.468745676416063</v>
      </c>
      <c r="I27" s="19">
        <f t="shared" si="2"/>
        <v>66.117581978548827</v>
      </c>
    </row>
    <row r="28" spans="1:9" s="1" customFormat="1" ht="30" x14ac:dyDescent="0.25">
      <c r="A28" s="12" t="s">
        <v>93</v>
      </c>
      <c r="B28" s="14">
        <v>16.600000000000001</v>
      </c>
      <c r="C28" s="14">
        <v>0</v>
      </c>
      <c r="D28" s="14">
        <v>121</v>
      </c>
      <c r="E28" s="14">
        <v>0</v>
      </c>
      <c r="F28" s="14">
        <v>121.5</v>
      </c>
      <c r="G28" s="14">
        <v>0</v>
      </c>
      <c r="H28" s="14" t="s">
        <v>112</v>
      </c>
      <c r="I28" s="19">
        <f t="shared" si="2"/>
        <v>100.41322314049587</v>
      </c>
    </row>
    <row r="29" spans="1:9" s="1" customFormat="1" ht="30" x14ac:dyDescent="0.25">
      <c r="A29" s="12" t="s">
        <v>94</v>
      </c>
      <c r="B29" s="14">
        <v>2531</v>
      </c>
      <c r="C29" s="14">
        <f>B29*100/B7</f>
        <v>0.47032493116085711</v>
      </c>
      <c r="D29" s="14">
        <v>3953</v>
      </c>
      <c r="E29" s="14">
        <f>D29*100/D7</f>
        <v>0.49376510695766618</v>
      </c>
      <c r="F29" s="14">
        <v>3142.9</v>
      </c>
      <c r="G29" s="14">
        <f>F29*100/F7</f>
        <v>0.56630287951563429</v>
      </c>
      <c r="H29" s="21">
        <f t="shared" ref="H29:H33" si="4">F29/B29*100-100</f>
        <v>24.176214934808371</v>
      </c>
      <c r="I29" s="19">
        <f t="shared" si="2"/>
        <v>79.506703769289146</v>
      </c>
    </row>
    <row r="30" spans="1:9" ht="30" x14ac:dyDescent="0.25">
      <c r="A30" s="12" t="s">
        <v>25</v>
      </c>
      <c r="B30" s="14">
        <v>852.5</v>
      </c>
      <c r="C30" s="14">
        <f>B30*100/B7</f>
        <v>0.1584164376983922</v>
      </c>
      <c r="D30" s="14">
        <v>902.5</v>
      </c>
      <c r="E30" s="14">
        <f>D30*100/D7</f>
        <v>0.1127303336780404</v>
      </c>
      <c r="F30" s="14">
        <v>761.2</v>
      </c>
      <c r="G30" s="14">
        <f>F30*100/F7</f>
        <v>0.13715668710022616</v>
      </c>
      <c r="H30" s="21">
        <f t="shared" si="4"/>
        <v>-10.709677419354833</v>
      </c>
      <c r="I30" s="19">
        <f t="shared" si="2"/>
        <v>84.34349030470915</v>
      </c>
    </row>
    <row r="31" spans="1:9" ht="30" x14ac:dyDescent="0.25">
      <c r="A31" s="12" t="s">
        <v>26</v>
      </c>
      <c r="B31" s="14">
        <v>852.5</v>
      </c>
      <c r="C31" s="14">
        <f>B31*100/B8</f>
        <v>0.34116567004937604</v>
      </c>
      <c r="D31" s="14">
        <v>902.5</v>
      </c>
      <c r="E31" s="14">
        <v>0</v>
      </c>
      <c r="F31" s="14">
        <v>761.2</v>
      </c>
      <c r="G31" s="14">
        <v>0</v>
      </c>
      <c r="H31" s="21">
        <f t="shared" si="4"/>
        <v>-10.709677419354833</v>
      </c>
      <c r="I31" s="19">
        <f t="shared" si="2"/>
        <v>84.34349030470915</v>
      </c>
    </row>
    <row r="32" spans="1:9" ht="60" x14ac:dyDescent="0.25">
      <c r="A32" s="12" t="s">
        <v>27</v>
      </c>
      <c r="B32" s="14">
        <v>6322</v>
      </c>
      <c r="C32" s="14">
        <f>B32*100/B9</f>
        <v>4.6806399786772488</v>
      </c>
      <c r="D32" s="14">
        <v>8693.2000000000007</v>
      </c>
      <c r="E32" s="14">
        <f>D32*100/D7</f>
        <v>1.0858585448531202</v>
      </c>
      <c r="F32" s="14">
        <v>6275</v>
      </c>
      <c r="G32" s="14">
        <f>F32*100/F7</f>
        <v>1.1306597629452433</v>
      </c>
      <c r="H32" s="21">
        <f t="shared" si="4"/>
        <v>-0.74343562163872434</v>
      </c>
      <c r="I32" s="19">
        <f t="shared" si="2"/>
        <v>72.182855565269392</v>
      </c>
    </row>
    <row r="33" spans="1:9" ht="45" x14ac:dyDescent="0.25">
      <c r="A33" s="12" t="s">
        <v>28</v>
      </c>
      <c r="B33" s="14">
        <v>499.8</v>
      </c>
      <c r="C33" s="14">
        <f>B33*100/B10</f>
        <v>0.37003857344873287</v>
      </c>
      <c r="D33" s="14">
        <v>1763</v>
      </c>
      <c r="E33" s="14">
        <f>D33*100/D7</f>
        <v>0.22021449116275371</v>
      </c>
      <c r="F33" s="14">
        <v>1445.7</v>
      </c>
      <c r="G33" s="14">
        <f>F33*100/F7</f>
        <v>0.26049319829321727</v>
      </c>
      <c r="H33" s="21">
        <f t="shared" si="4"/>
        <v>189.25570228091237</v>
      </c>
      <c r="I33" s="19">
        <f t="shared" si="2"/>
        <v>82.00226885989791</v>
      </c>
    </row>
    <row r="34" spans="1:9" ht="30" x14ac:dyDescent="0.25">
      <c r="A34" s="12" t="s">
        <v>29</v>
      </c>
      <c r="B34" s="14">
        <v>2042.4</v>
      </c>
      <c r="C34" s="14">
        <f>B34*100/B7</f>
        <v>0.3795304778360073</v>
      </c>
      <c r="D34" s="14">
        <v>741</v>
      </c>
      <c r="E34" s="14">
        <f>D34*100/D7</f>
        <v>9.2557537125127917E-2</v>
      </c>
      <c r="F34" s="14">
        <v>633.9</v>
      </c>
      <c r="G34" s="14">
        <f>F34*100/F7</f>
        <v>0.11421915916031709</v>
      </c>
      <c r="H34" s="14" t="s">
        <v>113</v>
      </c>
      <c r="I34" s="19">
        <f t="shared" si="2"/>
        <v>85.546558704453432</v>
      </c>
    </row>
    <row r="35" spans="1:9" ht="15" x14ac:dyDescent="0.25">
      <c r="A35" s="12" t="s">
        <v>30</v>
      </c>
      <c r="B35" s="14">
        <v>208.1</v>
      </c>
      <c r="C35" s="14">
        <v>0</v>
      </c>
      <c r="D35" s="14">
        <v>1223</v>
      </c>
      <c r="E35" s="14">
        <v>0</v>
      </c>
      <c r="F35" s="14">
        <v>1028.5999999999999</v>
      </c>
      <c r="G35" s="14" t="s">
        <v>20</v>
      </c>
      <c r="H35" s="14"/>
      <c r="I35" s="19">
        <f t="shared" si="2"/>
        <v>84.104660670482417</v>
      </c>
    </row>
    <row r="36" spans="1:9" ht="28.5" x14ac:dyDescent="0.2">
      <c r="A36" s="15" t="s">
        <v>31</v>
      </c>
      <c r="B36" s="14">
        <f>B37+B45</f>
        <v>288260</v>
      </c>
      <c r="C36" s="14">
        <f>B36*100/B7</f>
        <v>53.56612590139418</v>
      </c>
      <c r="D36" s="14">
        <f>D37+D45</f>
        <v>465120</v>
      </c>
      <c r="E36" s="14">
        <f>D36*100/D7</f>
        <v>58.097654072387982</v>
      </c>
      <c r="F36" s="14">
        <f>F37+F45</f>
        <v>278320.7</v>
      </c>
      <c r="G36" s="14">
        <f>F36*100/F7</f>
        <v>50.149166005538518</v>
      </c>
      <c r="H36" s="21">
        <f t="shared" ref="H36:H41" si="5">F36/B36*100-100</f>
        <v>-3.4480330257406422</v>
      </c>
      <c r="I36" s="19">
        <f t="shared" ref="I36:I41" si="6">F36/D36*100</f>
        <v>59.838471792225668</v>
      </c>
    </row>
    <row r="37" spans="1:9" ht="60" x14ac:dyDescent="0.25">
      <c r="A37" s="12" t="s">
        <v>32</v>
      </c>
      <c r="B37" s="14">
        <f>B38+B39+B40+B41</f>
        <v>290388.59999999998</v>
      </c>
      <c r="C37" s="14">
        <f>B37*100/B7</f>
        <v>53.96167455744672</v>
      </c>
      <c r="D37" s="14">
        <f>D38+D39+D40+D41</f>
        <v>467970</v>
      </c>
      <c r="E37" s="14">
        <f>D37*100/D7</f>
        <v>58.45364459979232</v>
      </c>
      <c r="F37" s="14">
        <f>F38+F39+F40+F41</f>
        <v>280460.79999999999</v>
      </c>
      <c r="G37" s="14">
        <f>F37*100/F7</f>
        <v>50.534779544770245</v>
      </c>
      <c r="H37" s="21">
        <f t="shared" si="5"/>
        <v>-3.4187981208628599</v>
      </c>
      <c r="I37" s="19">
        <f t="shared" si="6"/>
        <v>59.931363121567614</v>
      </c>
    </row>
    <row r="38" spans="1:9" ht="45" x14ac:dyDescent="0.25">
      <c r="A38" s="12" t="s">
        <v>33</v>
      </c>
      <c r="B38" s="14">
        <v>6989</v>
      </c>
      <c r="C38" s="14">
        <f>B38*100/B7</f>
        <v>1.2987360505267602</v>
      </c>
      <c r="D38" s="14">
        <v>14796.2</v>
      </c>
      <c r="E38" s="14">
        <f>D38*100/D7</f>
        <v>1.8481779093263395</v>
      </c>
      <c r="F38" s="14">
        <v>13594.2</v>
      </c>
      <c r="G38" s="14">
        <f>F38*100/F7</f>
        <v>2.4494685178374862</v>
      </c>
      <c r="H38" s="14" t="s">
        <v>114</v>
      </c>
      <c r="I38" s="19">
        <f t="shared" si="6"/>
        <v>91.876292561603663</v>
      </c>
    </row>
    <row r="39" spans="1:9" ht="45" x14ac:dyDescent="0.25">
      <c r="A39" s="12" t="s">
        <v>34</v>
      </c>
      <c r="B39" s="14">
        <v>73374.899999999994</v>
      </c>
      <c r="C39" s="14">
        <f>B39*100/B7</f>
        <v>13.634944603490624</v>
      </c>
      <c r="D39" s="14">
        <v>111476.3</v>
      </c>
      <c r="E39" s="14">
        <f>D39*100/D7</f>
        <v>13.924388361433058</v>
      </c>
      <c r="F39" s="14">
        <v>38936.6</v>
      </c>
      <c r="G39" s="14">
        <f>F39*100/F7</f>
        <v>7.0157843706603602</v>
      </c>
      <c r="H39" s="19">
        <f t="shared" si="5"/>
        <v>-46.934714732149551</v>
      </c>
      <c r="I39" s="19">
        <f t="shared" si="6"/>
        <v>34.928141676751018</v>
      </c>
    </row>
    <row r="40" spans="1:9" ht="45" x14ac:dyDescent="0.25">
      <c r="A40" s="12" t="s">
        <v>35</v>
      </c>
      <c r="B40" s="14">
        <v>194998.2</v>
      </c>
      <c r="C40" s="14">
        <v>7</v>
      </c>
      <c r="D40" s="14">
        <v>273570.59999999998</v>
      </c>
      <c r="E40" s="14">
        <f>D40*100/D7</f>
        <v>34.171418307481126</v>
      </c>
      <c r="F40" s="14">
        <v>202227.3</v>
      </c>
      <c r="G40" s="14">
        <f>F40*100/F7</f>
        <v>36.438290211801849</v>
      </c>
      <c r="H40" s="19">
        <f t="shared" si="5"/>
        <v>3.7072649901383556</v>
      </c>
      <c r="I40" s="19">
        <f t="shared" si="6"/>
        <v>73.921430153678784</v>
      </c>
    </row>
    <row r="41" spans="1:9" ht="15" x14ac:dyDescent="0.25">
      <c r="A41" s="12" t="s">
        <v>36</v>
      </c>
      <c r="B41" s="14">
        <v>15026.5</v>
      </c>
      <c r="C41" s="14">
        <f>B41*100/B7</f>
        <v>2.7923103824925399</v>
      </c>
      <c r="D41" s="14">
        <v>68126.899999999994</v>
      </c>
      <c r="E41" s="14">
        <f>D41*100/D7</f>
        <v>8.5096600215517899</v>
      </c>
      <c r="F41" s="14">
        <v>25702.7</v>
      </c>
      <c r="G41" s="14">
        <f>F41*100/F7</f>
        <v>4.6312364444705505</v>
      </c>
      <c r="H41" s="19">
        <f t="shared" si="5"/>
        <v>71.049146507836156</v>
      </c>
      <c r="I41" s="19">
        <f t="shared" si="6"/>
        <v>37.727681723372122</v>
      </c>
    </row>
    <row r="42" spans="1:9" ht="45" x14ac:dyDescent="0.25">
      <c r="A42" s="12" t="s">
        <v>95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9"/>
      <c r="I42" s="19"/>
    </row>
    <row r="43" spans="1:9" ht="30" x14ac:dyDescent="0.25">
      <c r="A43" s="12" t="s">
        <v>37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9"/>
      <c r="I43" s="19"/>
    </row>
    <row r="44" spans="1:9" ht="60" x14ac:dyDescent="0.25">
      <c r="A44" s="12" t="s">
        <v>38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9"/>
      <c r="I44" s="19"/>
    </row>
    <row r="45" spans="1:9" ht="30" x14ac:dyDescent="0.25">
      <c r="A45" s="12" t="s">
        <v>39</v>
      </c>
      <c r="B45" s="14">
        <v>-2128.6</v>
      </c>
      <c r="C45" s="14" t="s">
        <v>20</v>
      </c>
      <c r="D45" s="14">
        <v>-2850</v>
      </c>
      <c r="E45" s="14" t="s">
        <v>20</v>
      </c>
      <c r="F45" s="14">
        <v>-2140.1</v>
      </c>
      <c r="G45" s="14" t="s">
        <v>20</v>
      </c>
      <c r="H45" s="19">
        <f t="shared" ref="H45" si="7">F45/B45*100-100</f>
        <v>0.54026120454760473</v>
      </c>
      <c r="I45" s="19">
        <f t="shared" ref="I45" si="8">F45/D45*100</f>
        <v>75.091228070175433</v>
      </c>
    </row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E60" sqref="E60"/>
    </sheetView>
  </sheetViews>
  <sheetFormatPr defaultRowHeight="12.75" x14ac:dyDescent="0.2"/>
  <cols>
    <col min="1" max="1" width="39.7109375" style="39" customWidth="1"/>
    <col min="2" max="2" width="14.5703125" style="40" customWidth="1"/>
    <col min="3" max="3" width="12.140625" style="40" customWidth="1"/>
    <col min="4" max="4" width="17.28515625" style="40" customWidth="1"/>
    <col min="5" max="5" width="13.7109375" style="41" customWidth="1"/>
    <col min="6" max="6" width="16.5703125" style="40" customWidth="1"/>
    <col min="7" max="7" width="13.42578125" style="41" customWidth="1"/>
    <col min="8" max="8" width="14.7109375" style="31" customWidth="1"/>
    <col min="9" max="9" width="14" style="31" customWidth="1"/>
    <col min="10" max="16384" width="9.140625" style="31"/>
  </cols>
  <sheetData>
    <row r="1" spans="1:9" ht="15" x14ac:dyDescent="0.2">
      <c r="A1" s="45" t="s">
        <v>109</v>
      </c>
      <c r="B1" s="45"/>
      <c r="C1" s="45"/>
      <c r="D1" s="45"/>
      <c r="E1" s="45"/>
      <c r="F1" s="45"/>
      <c r="G1" s="45"/>
      <c r="H1" s="45"/>
      <c r="I1" s="45"/>
    </row>
    <row r="2" spans="1:9" ht="27" customHeight="1" x14ac:dyDescent="0.25">
      <c r="A2" s="32"/>
      <c r="B2" s="33"/>
      <c r="C2" s="33"/>
      <c r="D2" s="33"/>
      <c r="E2" s="34"/>
      <c r="F2" s="33"/>
      <c r="G2" s="34"/>
      <c r="H2" s="35"/>
      <c r="I2" s="22" t="s">
        <v>96</v>
      </c>
    </row>
    <row r="3" spans="1:9" ht="74.25" customHeight="1" x14ac:dyDescent="0.2">
      <c r="A3" s="23" t="s">
        <v>0</v>
      </c>
      <c r="B3" s="36" t="s">
        <v>120</v>
      </c>
      <c r="C3" s="36" t="s">
        <v>97</v>
      </c>
      <c r="D3" s="36" t="s">
        <v>121</v>
      </c>
      <c r="E3" s="37" t="s">
        <v>98</v>
      </c>
      <c r="F3" s="36" t="s">
        <v>118</v>
      </c>
      <c r="G3" s="37" t="s">
        <v>98</v>
      </c>
      <c r="H3" s="23" t="s">
        <v>3</v>
      </c>
      <c r="I3" s="23" t="s">
        <v>99</v>
      </c>
    </row>
    <row r="4" spans="1:9" ht="15" x14ac:dyDescent="0.25">
      <c r="A4" s="23">
        <v>1</v>
      </c>
      <c r="B4" s="24">
        <v>2</v>
      </c>
      <c r="C4" s="24">
        <v>3</v>
      </c>
      <c r="D4" s="24">
        <v>4</v>
      </c>
      <c r="E4" s="25">
        <v>5</v>
      </c>
      <c r="F4" s="24">
        <v>6</v>
      </c>
      <c r="G4" s="25">
        <v>7</v>
      </c>
      <c r="H4" s="26">
        <v>8</v>
      </c>
      <c r="I4" s="26">
        <v>9</v>
      </c>
    </row>
    <row r="5" spans="1:9" ht="15" x14ac:dyDescent="0.2">
      <c r="A5" s="27" t="s">
        <v>100</v>
      </c>
      <c r="B5" s="28">
        <f>SUM(B6+B15+B17+B21+B26+B31+B33+B39+B42+B47+B51+B53+B55)</f>
        <v>840245.25378999999</v>
      </c>
      <c r="C5" s="28">
        <f>SUM(C6:C56)</f>
        <v>99.964088834939673</v>
      </c>
      <c r="D5" s="28">
        <f>SUM(D6+D15+D17+D21+D26+D31+D33+D39+D42+D47+D53+D55)</f>
        <v>875917.79901999992</v>
      </c>
      <c r="E5" s="29">
        <f>SUM(E6:E56)</f>
        <v>100</v>
      </c>
      <c r="F5" s="28">
        <f>SUM(F6+F15+F17+F21+F26+F31+F33+F39+F42+F47+F53+F55)</f>
        <v>541698.27581000014</v>
      </c>
      <c r="G5" s="29">
        <f>SUM(G6:G56)</f>
        <v>99.999999999999972</v>
      </c>
      <c r="H5" s="38">
        <f>F5/B5*100-100</f>
        <v>-35.530932978600887</v>
      </c>
      <c r="I5" s="38">
        <f>F5/D5*100</f>
        <v>61.843505910722051</v>
      </c>
    </row>
    <row r="6" spans="1:9" ht="30" x14ac:dyDescent="0.2">
      <c r="A6" s="27" t="s">
        <v>41</v>
      </c>
      <c r="B6" s="28">
        <f>SUM(B7:B14)</f>
        <v>79952.835269999996</v>
      </c>
      <c r="C6" s="28">
        <f>B6*100/B5</f>
        <v>9.5154164702943227</v>
      </c>
      <c r="D6" s="28">
        <f>SUM(D7:D14)</f>
        <v>86212.321799999991</v>
      </c>
      <c r="E6" s="29">
        <f>D6*100/D5</f>
        <v>9.8425128358456266</v>
      </c>
      <c r="F6" s="28">
        <f>SUM(F7:F14)</f>
        <v>55916.287269999993</v>
      </c>
      <c r="G6" s="29">
        <f>F6*100/F5</f>
        <v>10.322404513174515</v>
      </c>
      <c r="H6" s="38">
        <f t="shared" ref="H6:H57" si="0">F6/B6*100-100</f>
        <v>-30.063409157197242</v>
      </c>
      <c r="I6" s="38">
        <f t="shared" ref="I6:I57" si="1">F6/D6*100</f>
        <v>64.858811481400096</v>
      </c>
    </row>
    <row r="7" spans="1:9" ht="45" x14ac:dyDescent="0.2">
      <c r="A7" s="27" t="s">
        <v>101</v>
      </c>
      <c r="B7" s="28">
        <v>2535.9203299999999</v>
      </c>
      <c r="C7" s="28"/>
      <c r="D7" s="28">
        <v>2490.1922500000001</v>
      </c>
      <c r="E7" s="29"/>
      <c r="F7" s="28">
        <v>1804.78604</v>
      </c>
      <c r="G7" s="29"/>
      <c r="H7" s="38">
        <f t="shared" si="0"/>
        <v>-28.831122230089932</v>
      </c>
      <c r="I7" s="38">
        <f t="shared" si="1"/>
        <v>72.475771298380678</v>
      </c>
    </row>
    <row r="8" spans="1:9" ht="75" x14ac:dyDescent="0.2">
      <c r="A8" s="27" t="s">
        <v>42</v>
      </c>
      <c r="B8" s="28">
        <v>2893.6422299999999</v>
      </c>
      <c r="C8" s="28"/>
      <c r="D8" s="28">
        <v>3528.67886</v>
      </c>
      <c r="E8" s="29"/>
      <c r="F8" s="28">
        <v>2662.02585</v>
      </c>
      <c r="G8" s="29"/>
      <c r="H8" s="38">
        <f t="shared" si="0"/>
        <v>-8.0043198706012788</v>
      </c>
      <c r="I8" s="38">
        <f t="shared" si="1"/>
        <v>75.439731287986916</v>
      </c>
    </row>
    <row r="9" spans="1:9" ht="75" x14ac:dyDescent="0.2">
      <c r="A9" s="27" t="s">
        <v>43</v>
      </c>
      <c r="B9" s="28">
        <v>41495.69872</v>
      </c>
      <c r="C9" s="28"/>
      <c r="D9" s="28">
        <v>44369.424079999997</v>
      </c>
      <c r="E9" s="29"/>
      <c r="F9" s="28">
        <v>31821.867539999999</v>
      </c>
      <c r="G9" s="29"/>
      <c r="H9" s="38">
        <f t="shared" si="0"/>
        <v>-23.312852845968422</v>
      </c>
      <c r="I9" s="38">
        <f t="shared" si="1"/>
        <v>71.720262770649882</v>
      </c>
    </row>
    <row r="10" spans="1:9" ht="15" x14ac:dyDescent="0.2">
      <c r="A10" s="27" t="s">
        <v>44</v>
      </c>
      <c r="B10" s="28">
        <v>4</v>
      </c>
      <c r="C10" s="28"/>
      <c r="D10" s="28">
        <v>11.6</v>
      </c>
      <c r="E10" s="29"/>
      <c r="F10" s="28">
        <v>11.6</v>
      </c>
      <c r="G10" s="29"/>
      <c r="H10" s="38">
        <f t="shared" si="0"/>
        <v>190</v>
      </c>
      <c r="I10" s="38">
        <f t="shared" si="1"/>
        <v>100</v>
      </c>
    </row>
    <row r="11" spans="1:9" ht="60" x14ac:dyDescent="0.2">
      <c r="A11" s="27" t="s">
        <v>45</v>
      </c>
      <c r="B11" s="28">
        <v>11285.46737</v>
      </c>
      <c r="C11" s="28"/>
      <c r="D11" s="28">
        <v>6275.8878100000002</v>
      </c>
      <c r="E11" s="29"/>
      <c r="F11" s="28">
        <v>4284.1390700000002</v>
      </c>
      <c r="G11" s="29"/>
      <c r="H11" s="38">
        <f t="shared" si="0"/>
        <v>-62.03844351729316</v>
      </c>
      <c r="I11" s="38">
        <f t="shared" si="1"/>
        <v>68.263474423071315</v>
      </c>
    </row>
    <row r="12" spans="1:9" ht="30" x14ac:dyDescent="0.2">
      <c r="A12" s="27" t="s">
        <v>46</v>
      </c>
      <c r="B12" s="28">
        <v>1245.59915</v>
      </c>
      <c r="C12" s="28"/>
      <c r="D12" s="28">
        <v>907.5</v>
      </c>
      <c r="E12" s="29"/>
      <c r="F12" s="28">
        <v>765.46299999999997</v>
      </c>
      <c r="G12" s="29"/>
      <c r="H12" s="38">
        <f t="shared" si="0"/>
        <v>-38.546602251615226</v>
      </c>
      <c r="I12" s="38">
        <f t="shared" si="1"/>
        <v>84.348539944903578</v>
      </c>
    </row>
    <row r="13" spans="1:9" ht="15" x14ac:dyDescent="0.2">
      <c r="A13" s="27" t="s">
        <v>47</v>
      </c>
      <c r="B13" s="28" t="s">
        <v>102</v>
      </c>
      <c r="C13" s="28"/>
      <c r="D13" s="28">
        <v>440.5</v>
      </c>
      <c r="E13" s="29"/>
      <c r="F13" s="28" t="s">
        <v>102</v>
      </c>
      <c r="G13" s="29"/>
      <c r="H13" s="38" t="s">
        <v>132</v>
      </c>
      <c r="I13" s="38">
        <f t="shared" si="1"/>
        <v>0</v>
      </c>
    </row>
    <row r="14" spans="1:9" ht="15" x14ac:dyDescent="0.2">
      <c r="A14" s="27" t="s">
        <v>48</v>
      </c>
      <c r="B14" s="28">
        <v>20492.50747</v>
      </c>
      <c r="C14" s="28"/>
      <c r="D14" s="28">
        <v>28188.538799999998</v>
      </c>
      <c r="E14" s="29"/>
      <c r="F14" s="28">
        <v>14566.405769999999</v>
      </c>
      <c r="G14" s="29"/>
      <c r="H14" s="38">
        <f t="shared" si="0"/>
        <v>-28.918382529202518</v>
      </c>
      <c r="I14" s="38">
        <f t="shared" si="1"/>
        <v>51.674923178352195</v>
      </c>
    </row>
    <row r="15" spans="1:9" ht="15" x14ac:dyDescent="0.2">
      <c r="A15" s="27" t="s">
        <v>49</v>
      </c>
      <c r="B15" s="28">
        <f>SUM(B16)</f>
        <v>562.5</v>
      </c>
      <c r="C15" s="28">
        <f>B15*100/B5</f>
        <v>6.6944739939058792E-2</v>
      </c>
      <c r="D15" s="28">
        <f>SUM(D16)</f>
        <v>610.79999999999995</v>
      </c>
      <c r="E15" s="29">
        <f>D15*100/D5</f>
        <v>6.9732570874045399E-2</v>
      </c>
      <c r="F15" s="28">
        <f>SUM(F16)</f>
        <v>296.91876999999999</v>
      </c>
      <c r="G15" s="29">
        <f>F15*100/F5</f>
        <v>5.4812574316582062E-2</v>
      </c>
      <c r="H15" s="38">
        <f t="shared" si="0"/>
        <v>-47.214440888888888</v>
      </c>
      <c r="I15" s="38">
        <f t="shared" si="1"/>
        <v>48.611455468238383</v>
      </c>
    </row>
    <row r="16" spans="1:9" ht="30" x14ac:dyDescent="0.2">
      <c r="A16" s="27" t="s">
        <v>50</v>
      </c>
      <c r="B16" s="28">
        <v>562.5</v>
      </c>
      <c r="C16" s="28"/>
      <c r="D16" s="28">
        <v>610.79999999999995</v>
      </c>
      <c r="E16" s="29"/>
      <c r="F16" s="28">
        <v>296.91876999999999</v>
      </c>
      <c r="G16" s="29"/>
      <c r="H16" s="38">
        <f t="shared" si="0"/>
        <v>-47.214440888888888</v>
      </c>
      <c r="I16" s="38">
        <f t="shared" si="1"/>
        <v>48.611455468238383</v>
      </c>
    </row>
    <row r="17" spans="1:9" ht="45" x14ac:dyDescent="0.2">
      <c r="A17" s="27" t="s">
        <v>51</v>
      </c>
      <c r="B17" s="28">
        <f>SUM(B18:B20)</f>
        <v>497.18200000000002</v>
      </c>
      <c r="C17" s="28">
        <f>B17*100/B5</f>
        <v>5.9171057230899785E-2</v>
      </c>
      <c r="D17" s="28">
        <f>SUM(D18:D20)</f>
        <v>2248.837</v>
      </c>
      <c r="E17" s="29">
        <f>D17*100/D5</f>
        <v>0.25674064421525156</v>
      </c>
      <c r="F17" s="28">
        <f>SUM(F18:F20)</f>
        <v>821.09184000000005</v>
      </c>
      <c r="G17" s="29">
        <f>F17*100/F5</f>
        <v>0.15157734049867952</v>
      </c>
      <c r="H17" s="38">
        <f t="shared" si="0"/>
        <v>65.149148601518164</v>
      </c>
      <c r="I17" s="38">
        <f t="shared" si="1"/>
        <v>36.511843232746529</v>
      </c>
    </row>
    <row r="18" spans="1:9" ht="29.25" customHeight="1" x14ac:dyDescent="0.25">
      <c r="A18" s="30" t="s">
        <v>122</v>
      </c>
      <c r="B18" s="28">
        <v>86.456999999999994</v>
      </c>
      <c r="C18" s="28"/>
      <c r="D18" s="28">
        <v>100</v>
      </c>
      <c r="E18" s="29"/>
      <c r="F18" s="28" t="s">
        <v>103</v>
      </c>
      <c r="G18" s="29"/>
      <c r="H18" s="38">
        <f t="shared" si="0"/>
        <v>-100</v>
      </c>
      <c r="I18" s="38">
        <f t="shared" si="1"/>
        <v>0</v>
      </c>
    </row>
    <row r="19" spans="1:9" ht="63.75" customHeight="1" x14ac:dyDescent="0.2">
      <c r="A19" s="27" t="s">
        <v>104</v>
      </c>
      <c r="B19" s="28">
        <v>410.72500000000002</v>
      </c>
      <c r="C19" s="28"/>
      <c r="D19" s="28">
        <v>756.03700000000003</v>
      </c>
      <c r="E19" s="29"/>
      <c r="F19" s="28">
        <v>432.40034000000003</v>
      </c>
      <c r="G19" s="29"/>
      <c r="H19" s="38">
        <f t="shared" si="0"/>
        <v>5.277336417310849</v>
      </c>
      <c r="I19" s="38">
        <f t="shared" si="1"/>
        <v>57.19301304036707</v>
      </c>
    </row>
    <row r="20" spans="1:9" ht="48" customHeight="1" x14ac:dyDescent="0.2">
      <c r="A20" s="27" t="s">
        <v>123</v>
      </c>
      <c r="B20" s="28">
        <v>0</v>
      </c>
      <c r="C20" s="28"/>
      <c r="D20" s="28">
        <v>1392.8</v>
      </c>
      <c r="E20" s="29"/>
      <c r="F20" s="28">
        <v>388.69150000000002</v>
      </c>
      <c r="G20" s="29"/>
      <c r="H20" s="38" t="s">
        <v>132</v>
      </c>
      <c r="I20" s="38">
        <f t="shared" si="1"/>
        <v>27.907201321079846</v>
      </c>
    </row>
    <row r="21" spans="1:9" ht="15" x14ac:dyDescent="0.2">
      <c r="A21" s="27" t="s">
        <v>52</v>
      </c>
      <c r="B21" s="28">
        <f>SUM(B22:B25)</f>
        <v>54351.445670000001</v>
      </c>
      <c r="C21" s="28">
        <f>B21*100/B5</f>
        <v>6.4685215923378356</v>
      </c>
      <c r="D21" s="28">
        <f>SUM(D22:D25)</f>
        <v>53848.749360000002</v>
      </c>
      <c r="E21" s="29">
        <f>D21*100/D5</f>
        <v>6.147694386419297</v>
      </c>
      <c r="F21" s="28">
        <f>SUM(F22:F25)</f>
        <v>18880.29233</v>
      </c>
      <c r="G21" s="29">
        <f>F21*100/F5</f>
        <v>3.4853890390860749</v>
      </c>
      <c r="H21" s="38">
        <f t="shared" si="0"/>
        <v>-65.262575636656464</v>
      </c>
      <c r="I21" s="38">
        <f t="shared" si="1"/>
        <v>35.061709982859291</v>
      </c>
    </row>
    <row r="22" spans="1:9" ht="15" x14ac:dyDescent="0.2">
      <c r="A22" s="27" t="s">
        <v>53</v>
      </c>
      <c r="B22" s="28">
        <v>1306.48</v>
      </c>
      <c r="C22" s="28"/>
      <c r="D22" s="28">
        <v>1236.9000000000001</v>
      </c>
      <c r="E22" s="29"/>
      <c r="F22" s="28">
        <v>634.20899999999995</v>
      </c>
      <c r="G22" s="29"/>
      <c r="H22" s="38">
        <f t="shared" si="0"/>
        <v>-51.456662176229258</v>
      </c>
      <c r="I22" s="38">
        <f t="shared" si="1"/>
        <v>51.274072277467852</v>
      </c>
    </row>
    <row r="23" spans="1:9" ht="15" x14ac:dyDescent="0.2">
      <c r="A23" s="27" t="s">
        <v>54</v>
      </c>
      <c r="B23" s="28">
        <v>3055.0578099999998</v>
      </c>
      <c r="C23" s="28"/>
      <c r="D23" s="28">
        <v>4180</v>
      </c>
      <c r="E23" s="29"/>
      <c r="F23" s="28">
        <v>2203.93741</v>
      </c>
      <c r="G23" s="29"/>
      <c r="H23" s="38">
        <f t="shared" si="0"/>
        <v>-27.85938770828038</v>
      </c>
      <c r="I23" s="38">
        <f t="shared" si="1"/>
        <v>52.725775358851678</v>
      </c>
    </row>
    <row r="24" spans="1:9" ht="15" x14ac:dyDescent="0.2">
      <c r="A24" s="27" t="s">
        <v>55</v>
      </c>
      <c r="B24" s="28">
        <v>46897.81</v>
      </c>
      <c r="C24" s="28"/>
      <c r="D24" s="28">
        <v>21498.477630000001</v>
      </c>
      <c r="E24" s="29"/>
      <c r="F24" s="28">
        <v>12888.43095</v>
      </c>
      <c r="G24" s="29"/>
      <c r="H24" s="38">
        <f t="shared" si="0"/>
        <v>-72.518053721485074</v>
      </c>
      <c r="I24" s="38">
        <f t="shared" si="1"/>
        <v>59.950435429971414</v>
      </c>
    </row>
    <row r="25" spans="1:9" ht="30" x14ac:dyDescent="0.2">
      <c r="A25" s="27" t="s">
        <v>56</v>
      </c>
      <c r="B25" s="28">
        <v>3092.0978599999999</v>
      </c>
      <c r="C25" s="28"/>
      <c r="D25" s="28">
        <v>26933.371729999999</v>
      </c>
      <c r="E25" s="29"/>
      <c r="F25" s="28">
        <v>3153.71497</v>
      </c>
      <c r="G25" s="29"/>
      <c r="H25" s="38">
        <f t="shared" si="0"/>
        <v>1.9927283284624195</v>
      </c>
      <c r="I25" s="38">
        <f t="shared" si="1"/>
        <v>11.709321066872604</v>
      </c>
    </row>
    <row r="26" spans="1:9" ht="30" x14ac:dyDescent="0.2">
      <c r="A26" s="27" t="s">
        <v>57</v>
      </c>
      <c r="B26" s="28">
        <f>SUM(B27:B30)</f>
        <v>145173.37354999999</v>
      </c>
      <c r="C26" s="28">
        <f>B26*100/B5</f>
        <v>17.277499979343261</v>
      </c>
      <c r="D26" s="28">
        <f>SUM(D27:D30)</f>
        <v>146307.96157000001</v>
      </c>
      <c r="E26" s="29">
        <f>D26*100/D5</f>
        <v>16.703389488567677</v>
      </c>
      <c r="F26" s="28">
        <f>SUM(F27:F30)</f>
        <v>49914.662540000005</v>
      </c>
      <c r="G26" s="29">
        <f>F26*100/F5</f>
        <v>9.2144769088221175</v>
      </c>
      <c r="H26" s="38">
        <f t="shared" si="0"/>
        <v>-65.61720560774279</v>
      </c>
      <c r="I26" s="38">
        <f t="shared" si="1"/>
        <v>34.116162923996917</v>
      </c>
    </row>
    <row r="27" spans="1:9" ht="15" x14ac:dyDescent="0.2">
      <c r="A27" s="27" t="s">
        <v>58</v>
      </c>
      <c r="B27" s="28">
        <v>84411.60183</v>
      </c>
      <c r="C27" s="28"/>
      <c r="D27" s="28">
        <v>54965.326110000002</v>
      </c>
      <c r="E27" s="29"/>
      <c r="F27" s="28">
        <v>10189.44</v>
      </c>
      <c r="G27" s="29"/>
      <c r="H27" s="38">
        <f t="shared" si="0"/>
        <v>-87.928863119407524</v>
      </c>
      <c r="I27" s="38">
        <f t="shared" si="1"/>
        <v>18.537941500807737</v>
      </c>
    </row>
    <row r="28" spans="1:9" ht="15" x14ac:dyDescent="0.2">
      <c r="A28" s="27" t="s">
        <v>59</v>
      </c>
      <c r="B28" s="28">
        <v>24713.33526</v>
      </c>
      <c r="C28" s="28"/>
      <c r="D28" s="28">
        <v>46139.29</v>
      </c>
      <c r="E28" s="29"/>
      <c r="F28" s="28">
        <v>22152.177909999999</v>
      </c>
      <c r="G28" s="29"/>
      <c r="H28" s="38">
        <f t="shared" si="0"/>
        <v>-10.363462976789648</v>
      </c>
      <c r="I28" s="38">
        <f t="shared" si="1"/>
        <v>48.011527507250321</v>
      </c>
    </row>
    <row r="29" spans="1:9" ht="15" x14ac:dyDescent="0.2">
      <c r="A29" s="27" t="s">
        <v>60</v>
      </c>
      <c r="B29" s="28">
        <v>32877.081140000002</v>
      </c>
      <c r="C29" s="28"/>
      <c r="D29" s="28">
        <v>40878.89546</v>
      </c>
      <c r="E29" s="29"/>
      <c r="F29" s="28">
        <v>15176.489089999999</v>
      </c>
      <c r="G29" s="29"/>
      <c r="H29" s="38">
        <f t="shared" si="0"/>
        <v>-53.838696855800023</v>
      </c>
      <c r="I29" s="38">
        <f t="shared" si="1"/>
        <v>37.12548717185912</v>
      </c>
    </row>
    <row r="30" spans="1:9" ht="30" x14ac:dyDescent="0.2">
      <c r="A30" s="27" t="s">
        <v>61</v>
      </c>
      <c r="B30" s="28">
        <v>3171.3553200000001</v>
      </c>
      <c r="C30" s="28"/>
      <c r="D30" s="28">
        <v>4324.45</v>
      </c>
      <c r="E30" s="29"/>
      <c r="F30" s="28">
        <v>2396.5555399999998</v>
      </c>
      <c r="G30" s="29"/>
      <c r="H30" s="38">
        <f t="shared" si="0"/>
        <v>-24.431187988105989</v>
      </c>
      <c r="I30" s="38">
        <f t="shared" si="1"/>
        <v>55.418736255477576</v>
      </c>
    </row>
    <row r="31" spans="1:9" ht="15" x14ac:dyDescent="0.2">
      <c r="A31" s="27" t="s">
        <v>124</v>
      </c>
      <c r="B31" s="28">
        <f>SUM(B32)</f>
        <v>0</v>
      </c>
      <c r="C31" s="28">
        <f>B31*100/B5</f>
        <v>0</v>
      </c>
      <c r="D31" s="28">
        <f>SUM(D32)</f>
        <v>1802.7429999999999</v>
      </c>
      <c r="E31" s="29">
        <f>D31*100/D5</f>
        <v>0.20581189262473679</v>
      </c>
      <c r="F31" s="28">
        <f>SUM(F32)</f>
        <v>322.62099999999998</v>
      </c>
      <c r="G31" s="29">
        <f>F31*100/F5</f>
        <v>5.9557324511986968E-2</v>
      </c>
      <c r="H31" s="38" t="s">
        <v>132</v>
      </c>
      <c r="I31" s="38">
        <f t="shared" si="1"/>
        <v>17.896117194741567</v>
      </c>
    </row>
    <row r="32" spans="1:9" ht="30" x14ac:dyDescent="0.2">
      <c r="A32" s="27" t="s">
        <v>125</v>
      </c>
      <c r="B32" s="28">
        <v>0</v>
      </c>
      <c r="C32" s="28"/>
      <c r="D32" s="28">
        <v>1802.7429999999999</v>
      </c>
      <c r="E32" s="29"/>
      <c r="F32" s="28">
        <v>322.62099999999998</v>
      </c>
      <c r="G32" s="29"/>
      <c r="H32" s="38" t="s">
        <v>132</v>
      </c>
      <c r="I32" s="38">
        <f t="shared" si="1"/>
        <v>17.896117194741567</v>
      </c>
    </row>
    <row r="33" spans="1:9" ht="15" x14ac:dyDescent="0.2">
      <c r="A33" s="27" t="s">
        <v>62</v>
      </c>
      <c r="B33" s="28">
        <f>SUM(B34:B38)</f>
        <v>432348.14321999997</v>
      </c>
      <c r="C33" s="28">
        <f>B33*100/B5</f>
        <v>51.454993797329493</v>
      </c>
      <c r="D33" s="28">
        <f>SUM(D34:D38)</f>
        <v>455809.22399999999</v>
      </c>
      <c r="E33" s="29">
        <f>D33*100/D5</f>
        <v>52.037899504950289</v>
      </c>
      <c r="F33" s="28">
        <f>SUM(F34:F38)</f>
        <v>334094.92154000001</v>
      </c>
      <c r="G33" s="29">
        <f>F33*100/F5</f>
        <v>61.675463345425761</v>
      </c>
      <c r="H33" s="38">
        <f t="shared" si="0"/>
        <v>-22.725487138267624</v>
      </c>
      <c r="I33" s="38">
        <f t="shared" si="1"/>
        <v>73.297095352331013</v>
      </c>
    </row>
    <row r="34" spans="1:9" ht="15" x14ac:dyDescent="0.2">
      <c r="A34" s="27" t="s">
        <v>63</v>
      </c>
      <c r="B34" s="28">
        <v>106737.63707</v>
      </c>
      <c r="C34" s="28"/>
      <c r="D34" s="28">
        <v>102962.7</v>
      </c>
      <c r="E34" s="29"/>
      <c r="F34" s="28">
        <v>79010.173809999993</v>
      </c>
      <c r="G34" s="29"/>
      <c r="H34" s="38">
        <f t="shared" si="0"/>
        <v>-25.977212931757109</v>
      </c>
      <c r="I34" s="38">
        <f t="shared" si="1"/>
        <v>76.736695725733682</v>
      </c>
    </row>
    <row r="35" spans="1:9" ht="15" x14ac:dyDescent="0.2">
      <c r="A35" s="27" t="s">
        <v>64</v>
      </c>
      <c r="B35" s="28">
        <v>266367.31331</v>
      </c>
      <c r="C35" s="28"/>
      <c r="D35" s="28">
        <v>290507.25900000002</v>
      </c>
      <c r="E35" s="29"/>
      <c r="F35" s="28">
        <v>210720.21288000001</v>
      </c>
      <c r="G35" s="29"/>
      <c r="H35" s="38">
        <f t="shared" si="0"/>
        <v>-20.891114505944472</v>
      </c>
      <c r="I35" s="38">
        <f t="shared" si="1"/>
        <v>72.535265936332422</v>
      </c>
    </row>
    <row r="36" spans="1:9" ht="15" x14ac:dyDescent="0.2">
      <c r="A36" s="27" t="s">
        <v>65</v>
      </c>
      <c r="B36" s="28">
        <v>32680.791740000001</v>
      </c>
      <c r="C36" s="28"/>
      <c r="D36" s="28">
        <v>34754.165000000001</v>
      </c>
      <c r="E36" s="29"/>
      <c r="F36" s="28">
        <v>24661.480899999999</v>
      </c>
      <c r="G36" s="29"/>
      <c r="H36" s="38">
        <f t="shared" si="0"/>
        <v>-24.538300368606684</v>
      </c>
      <c r="I36" s="38">
        <f t="shared" si="1"/>
        <v>70.959785395505833</v>
      </c>
    </row>
    <row r="37" spans="1:9" ht="15" x14ac:dyDescent="0.2">
      <c r="A37" s="27" t="s">
        <v>66</v>
      </c>
      <c r="B37" s="28">
        <v>310.80797999999999</v>
      </c>
      <c r="C37" s="28"/>
      <c r="D37" s="28">
        <v>360</v>
      </c>
      <c r="E37" s="29"/>
      <c r="F37" s="28">
        <v>210</v>
      </c>
      <c r="G37" s="29"/>
      <c r="H37" s="38">
        <f t="shared" si="0"/>
        <v>-32.434167230841368</v>
      </c>
      <c r="I37" s="38">
        <f t="shared" si="1"/>
        <v>58.333333333333336</v>
      </c>
    </row>
    <row r="38" spans="1:9" ht="15" x14ac:dyDescent="0.2">
      <c r="A38" s="27" t="s">
        <v>67</v>
      </c>
      <c r="B38" s="28">
        <v>26251.593120000001</v>
      </c>
      <c r="C38" s="28"/>
      <c r="D38" s="28">
        <v>27225.1</v>
      </c>
      <c r="E38" s="29"/>
      <c r="F38" s="28">
        <v>19493.053950000001</v>
      </c>
      <c r="G38" s="29"/>
      <c r="H38" s="38">
        <f t="shared" si="0"/>
        <v>-25.745253398929719</v>
      </c>
      <c r="I38" s="38">
        <f t="shared" si="1"/>
        <v>71.599567862009692</v>
      </c>
    </row>
    <row r="39" spans="1:9" ht="15" x14ac:dyDescent="0.2">
      <c r="A39" s="27" t="s">
        <v>68</v>
      </c>
      <c r="B39" s="28">
        <f>SUM(B40:B41)</f>
        <v>59870.487360000006</v>
      </c>
      <c r="C39" s="28">
        <f>B39*100/B5</f>
        <v>7.125358589048723</v>
      </c>
      <c r="D39" s="28">
        <f>SUM(D40:D41)</f>
        <v>63722.972290000005</v>
      </c>
      <c r="E39" s="29">
        <f>D39*100/D5</f>
        <v>7.2749945669896139</v>
      </c>
      <c r="F39" s="28">
        <f>SUM(F40:F41)</f>
        <v>47811.574520000002</v>
      </c>
      <c r="G39" s="29">
        <f>F39*100/F5</f>
        <v>8.8262371609928927</v>
      </c>
      <c r="H39" s="38">
        <f t="shared" si="0"/>
        <v>-20.141664736233082</v>
      </c>
      <c r="I39" s="38">
        <f t="shared" si="1"/>
        <v>75.030358443438516</v>
      </c>
    </row>
    <row r="40" spans="1:9" ht="15" x14ac:dyDescent="0.2">
      <c r="A40" s="27" t="s">
        <v>69</v>
      </c>
      <c r="B40" s="28">
        <v>51770.371700000003</v>
      </c>
      <c r="C40" s="28"/>
      <c r="D40" s="28">
        <v>54973.672290000002</v>
      </c>
      <c r="E40" s="29"/>
      <c r="F40" s="28">
        <v>41474.912199999999</v>
      </c>
      <c r="G40" s="29"/>
      <c r="H40" s="38">
        <f t="shared" si="0"/>
        <v>-19.886779178755646</v>
      </c>
      <c r="I40" s="38">
        <f t="shared" si="1"/>
        <v>75.44504573245419</v>
      </c>
    </row>
    <row r="41" spans="1:9" ht="30" x14ac:dyDescent="0.2">
      <c r="A41" s="27" t="s">
        <v>105</v>
      </c>
      <c r="B41" s="28">
        <v>8100.1156600000004</v>
      </c>
      <c r="C41" s="28"/>
      <c r="D41" s="28">
        <v>8749.2999999999993</v>
      </c>
      <c r="E41" s="29"/>
      <c r="F41" s="28">
        <v>6336.6623200000004</v>
      </c>
      <c r="G41" s="29"/>
      <c r="H41" s="38">
        <f t="shared" si="0"/>
        <v>-21.770718024537445</v>
      </c>
      <c r="I41" s="38">
        <f t="shared" si="1"/>
        <v>72.424791926211256</v>
      </c>
    </row>
    <row r="42" spans="1:9" ht="15" x14ac:dyDescent="0.2">
      <c r="A42" s="27" t="s">
        <v>70</v>
      </c>
      <c r="B42" s="28">
        <f>SUM(B43:B46)</f>
        <v>20586.679299999996</v>
      </c>
      <c r="C42" s="28">
        <f>B42*100/B5</f>
        <v>2.4500798079063193</v>
      </c>
      <c r="D42" s="28">
        <f>SUM(D43:D46)</f>
        <v>22443.15</v>
      </c>
      <c r="E42" s="29">
        <f>D42*100/D5</f>
        <v>2.5622438572557829</v>
      </c>
      <c r="F42" s="28">
        <f>SUM(F43:F46)</f>
        <v>14288.411139999998</v>
      </c>
      <c r="G42" s="29">
        <f>F42*100/F5</f>
        <v>2.6377065938846807</v>
      </c>
      <c r="H42" s="38">
        <f t="shared" si="0"/>
        <v>-30.593900396553991</v>
      </c>
      <c r="I42" s="38">
        <f t="shared" si="1"/>
        <v>63.66490951582108</v>
      </c>
    </row>
    <row r="43" spans="1:9" ht="15" x14ac:dyDescent="0.2">
      <c r="A43" s="27" t="s">
        <v>71</v>
      </c>
      <c r="B43" s="28">
        <v>3817.2599599999999</v>
      </c>
      <c r="C43" s="28"/>
      <c r="D43" s="28">
        <v>3861</v>
      </c>
      <c r="E43" s="29"/>
      <c r="F43" s="28">
        <v>3191.6405399999999</v>
      </c>
      <c r="G43" s="29"/>
      <c r="H43" s="38">
        <f t="shared" si="0"/>
        <v>-16.389227523293954</v>
      </c>
      <c r="I43" s="38">
        <f t="shared" si="1"/>
        <v>82.663572649572643</v>
      </c>
    </row>
    <row r="44" spans="1:9" ht="15" x14ac:dyDescent="0.2">
      <c r="A44" s="27" t="s">
        <v>72</v>
      </c>
      <c r="B44" s="28">
        <v>8000.5411199999999</v>
      </c>
      <c r="C44" s="28"/>
      <c r="D44" s="28">
        <v>8716.65</v>
      </c>
      <c r="E44" s="29"/>
      <c r="F44" s="28">
        <v>4451.2527799999998</v>
      </c>
      <c r="G44" s="29"/>
      <c r="H44" s="38">
        <f t="shared" si="0"/>
        <v>-44.363103529677247</v>
      </c>
      <c r="I44" s="38">
        <f t="shared" si="1"/>
        <v>51.066095116816669</v>
      </c>
    </row>
    <row r="45" spans="1:9" ht="15" x14ac:dyDescent="0.2">
      <c r="A45" s="27" t="s">
        <v>73</v>
      </c>
      <c r="B45" s="28">
        <v>7226.7782200000001</v>
      </c>
      <c r="C45" s="28"/>
      <c r="D45" s="28">
        <v>8453.5</v>
      </c>
      <c r="E45" s="29"/>
      <c r="F45" s="28">
        <v>5571.9972799999996</v>
      </c>
      <c r="G45" s="29"/>
      <c r="H45" s="38">
        <f t="shared" si="0"/>
        <v>-22.897906779820914</v>
      </c>
      <c r="I45" s="38">
        <f t="shared" si="1"/>
        <v>65.913494765481744</v>
      </c>
    </row>
    <row r="46" spans="1:9" ht="30" x14ac:dyDescent="0.2">
      <c r="A46" s="27" t="s">
        <v>74</v>
      </c>
      <c r="B46" s="28">
        <v>1542.1</v>
      </c>
      <c r="C46" s="28"/>
      <c r="D46" s="28">
        <v>1412</v>
      </c>
      <c r="E46" s="29"/>
      <c r="F46" s="28">
        <v>1073.52054</v>
      </c>
      <c r="G46" s="29"/>
      <c r="H46" s="38">
        <f t="shared" si="0"/>
        <v>-30.385802477141553</v>
      </c>
      <c r="I46" s="38">
        <f t="shared" si="1"/>
        <v>76.028366855524069</v>
      </c>
    </row>
    <row r="47" spans="1:9" ht="15" x14ac:dyDescent="0.2">
      <c r="A47" s="27" t="s">
        <v>75</v>
      </c>
      <c r="B47" s="28">
        <f>SUM(B48:B50)</f>
        <v>41871.182400000005</v>
      </c>
      <c r="C47" s="28">
        <f>B47*100/B5</f>
        <v>4.9832096297047039</v>
      </c>
      <c r="D47" s="28">
        <f>SUM(D48:D50)</f>
        <v>26514.940000000002</v>
      </c>
      <c r="E47" s="29">
        <f>D47*100/D5</f>
        <v>3.0271036882302904</v>
      </c>
      <c r="F47" s="28">
        <f>SUM(F48:F50)</f>
        <v>13546.42734</v>
      </c>
      <c r="G47" s="29">
        <f>F47*100/F5</f>
        <v>2.5007329624123429</v>
      </c>
      <c r="H47" s="38">
        <f t="shared" si="0"/>
        <v>-67.647373292233567</v>
      </c>
      <c r="I47" s="38">
        <f t="shared" si="1"/>
        <v>51.08979066141579</v>
      </c>
    </row>
    <row r="48" spans="1:9" ht="15" x14ac:dyDescent="0.2">
      <c r="A48" s="27" t="s">
        <v>127</v>
      </c>
      <c r="B48" s="28">
        <v>8064.0874000000003</v>
      </c>
      <c r="C48" s="28"/>
      <c r="D48" s="28">
        <v>9750.9</v>
      </c>
      <c r="E48" s="29"/>
      <c r="F48" s="28">
        <v>7183.6376</v>
      </c>
      <c r="G48" s="29"/>
      <c r="H48" s="38">
        <f t="shared" si="0"/>
        <v>-10.918157955480496</v>
      </c>
      <c r="I48" s="38">
        <f t="shared" si="1"/>
        <v>73.671533909690396</v>
      </c>
    </row>
    <row r="49" spans="1:9" ht="15" x14ac:dyDescent="0.2">
      <c r="A49" s="27" t="s">
        <v>76</v>
      </c>
      <c r="B49" s="28">
        <v>26092.794999999998</v>
      </c>
      <c r="C49" s="28"/>
      <c r="D49" s="28">
        <v>10264.040000000001</v>
      </c>
      <c r="E49" s="29"/>
      <c r="F49" s="28">
        <v>2544.598</v>
      </c>
      <c r="G49" s="29"/>
      <c r="H49" s="38">
        <f t="shared" si="0"/>
        <v>-90.247890270091801</v>
      </c>
      <c r="I49" s="38">
        <f t="shared" si="1"/>
        <v>24.791388186328188</v>
      </c>
    </row>
    <row r="50" spans="1:9" ht="15" x14ac:dyDescent="0.2">
      <c r="A50" s="27" t="s">
        <v>126</v>
      </c>
      <c r="B50" s="28">
        <v>7714.3</v>
      </c>
      <c r="C50" s="28"/>
      <c r="D50" s="28">
        <v>6500</v>
      </c>
      <c r="E50" s="29"/>
      <c r="F50" s="28">
        <v>3818.1917400000002</v>
      </c>
      <c r="G50" s="29"/>
      <c r="H50" s="38">
        <f t="shared" si="0"/>
        <v>-50.505013546271208</v>
      </c>
      <c r="I50" s="38">
        <f t="shared" si="1"/>
        <v>58.741411384615382</v>
      </c>
    </row>
    <row r="51" spans="1:9" ht="30" x14ac:dyDescent="0.2">
      <c r="A51" s="27" t="s">
        <v>130</v>
      </c>
      <c r="B51" s="28">
        <f>SUM(B52)</f>
        <v>301.74185999999997</v>
      </c>
      <c r="C51" s="28"/>
      <c r="D51" s="28">
        <f>SUM(D52)</f>
        <v>0</v>
      </c>
      <c r="E51" s="29"/>
      <c r="F51" s="28">
        <f>SUM(F52)</f>
        <v>0</v>
      </c>
      <c r="G51" s="29">
        <f>F51*100/F5</f>
        <v>0</v>
      </c>
      <c r="H51" s="38">
        <f t="shared" si="0"/>
        <v>-100</v>
      </c>
      <c r="I51" s="38" t="s">
        <v>132</v>
      </c>
    </row>
    <row r="52" spans="1:9" ht="15" x14ac:dyDescent="0.2">
      <c r="A52" s="27" t="s">
        <v>131</v>
      </c>
      <c r="B52" s="28">
        <v>301.74185999999997</v>
      </c>
      <c r="C52" s="28"/>
      <c r="D52" s="28">
        <v>0</v>
      </c>
      <c r="E52" s="29"/>
      <c r="F52" s="28">
        <v>0</v>
      </c>
      <c r="G52" s="29"/>
      <c r="H52" s="38">
        <f t="shared" si="0"/>
        <v>-100</v>
      </c>
      <c r="I52" s="38" t="s">
        <v>132</v>
      </c>
    </row>
    <row r="53" spans="1:9" ht="45" x14ac:dyDescent="0.2">
      <c r="A53" s="27" t="s">
        <v>77</v>
      </c>
      <c r="B53" s="28">
        <f>SUM(B54)</f>
        <v>4729.6831599999996</v>
      </c>
      <c r="C53" s="28">
        <f>B53*100/B5</f>
        <v>0.56289317180505904</v>
      </c>
      <c r="D53" s="28">
        <f>SUM(D54)</f>
        <v>8416.1</v>
      </c>
      <c r="E53" s="29">
        <f>D53*100/D5</f>
        <v>0.96083217048633518</v>
      </c>
      <c r="F53" s="28">
        <f>SUM(F54)</f>
        <v>5805.0675199999996</v>
      </c>
      <c r="G53" s="29">
        <f>F53*100/F5</f>
        <v>1.0716422368743368</v>
      </c>
      <c r="H53" s="38">
        <f t="shared" si="0"/>
        <v>22.736921768772362</v>
      </c>
      <c r="I53" s="38">
        <f t="shared" si="1"/>
        <v>68.975743158945349</v>
      </c>
    </row>
    <row r="54" spans="1:9" ht="30" x14ac:dyDescent="0.2">
      <c r="A54" s="27" t="s">
        <v>106</v>
      </c>
      <c r="B54" s="28">
        <v>4729.6831599999996</v>
      </c>
      <c r="C54" s="28"/>
      <c r="D54" s="28">
        <v>8416.1</v>
      </c>
      <c r="E54" s="29"/>
      <c r="F54" s="28">
        <v>5805.0675199999996</v>
      </c>
      <c r="G54" s="29"/>
      <c r="H54" s="38">
        <f t="shared" si="0"/>
        <v>22.736921768772362</v>
      </c>
      <c r="I54" s="38">
        <f t="shared" si="1"/>
        <v>68.975743158945349</v>
      </c>
    </row>
    <row r="55" spans="1:9" ht="60" x14ac:dyDescent="0.2">
      <c r="A55" s="27" t="s">
        <v>128</v>
      </c>
      <c r="B55" s="28">
        <f>SUM(B56)</f>
        <v>0</v>
      </c>
      <c r="C55" s="28">
        <f>B55*100/B5</f>
        <v>0</v>
      </c>
      <c r="D55" s="28">
        <f>SUM(D56)</f>
        <v>7980</v>
      </c>
      <c r="E55" s="29">
        <f>D55*100/D5</f>
        <v>0.9110443935410647</v>
      </c>
      <c r="F55" s="28">
        <f>SUM(F56)</f>
        <v>0</v>
      </c>
      <c r="G55" s="29">
        <f>F55*100/F5</f>
        <v>0</v>
      </c>
      <c r="H55" s="38" t="s">
        <v>132</v>
      </c>
      <c r="I55" s="38">
        <f t="shared" si="1"/>
        <v>0</v>
      </c>
    </row>
    <row r="56" spans="1:9" ht="30" x14ac:dyDescent="0.2">
      <c r="A56" s="27" t="s">
        <v>129</v>
      </c>
      <c r="B56" s="28">
        <v>0</v>
      </c>
      <c r="C56" s="28"/>
      <c r="D56" s="28">
        <v>7980</v>
      </c>
      <c r="E56" s="29"/>
      <c r="F56" s="28">
        <v>0</v>
      </c>
      <c r="G56" s="29"/>
      <c r="H56" s="38" t="s">
        <v>132</v>
      </c>
      <c r="I56" s="38">
        <f t="shared" si="1"/>
        <v>0</v>
      </c>
    </row>
    <row r="57" spans="1:9" ht="30" x14ac:dyDescent="0.2">
      <c r="A57" s="27" t="s">
        <v>107</v>
      </c>
      <c r="B57" s="28">
        <f>Доходы!B7-Расходы!B5</f>
        <v>-302106.65379000001</v>
      </c>
      <c r="C57" s="28"/>
      <c r="D57" s="28">
        <f>Доходы!D7-Расходы!D5</f>
        <v>-75334.699019999825</v>
      </c>
      <c r="E57" s="28"/>
      <c r="F57" s="28">
        <f>Доходы!F7-Расходы!F5</f>
        <v>13287.424189999932</v>
      </c>
      <c r="G57" s="29"/>
      <c r="H57" s="38">
        <f t="shared" si="0"/>
        <v>-104.39825605404781</v>
      </c>
      <c r="I57" s="38">
        <f t="shared" si="1"/>
        <v>-17.637853954221537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H9" sqref="H9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ht="14.25" x14ac:dyDescent="0.2">
      <c r="A1" s="46" t="s">
        <v>110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84</v>
      </c>
    </row>
    <row r="3" spans="1:9" s="1" customFormat="1" ht="71.25" x14ac:dyDescent="0.2">
      <c r="A3" s="4" t="s">
        <v>0</v>
      </c>
      <c r="B3" s="4" t="s">
        <v>116</v>
      </c>
      <c r="C3" s="4" t="s">
        <v>1</v>
      </c>
      <c r="D3" s="4" t="s">
        <v>117</v>
      </c>
      <c r="E3" s="4" t="s">
        <v>2</v>
      </c>
      <c r="F3" s="4" t="s">
        <v>118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83</v>
      </c>
      <c r="B5" s="7">
        <v>-20432.400000000001</v>
      </c>
      <c r="C5" s="7"/>
      <c r="D5" s="7">
        <v>40977</v>
      </c>
      <c r="E5" s="7"/>
      <c r="F5" s="7">
        <v>-17379.599999999999</v>
      </c>
      <c r="G5" s="7"/>
      <c r="H5" s="7"/>
      <c r="I5" s="7"/>
    </row>
    <row r="6" spans="1:9" ht="60" x14ac:dyDescent="0.25">
      <c r="A6" s="8" t="s">
        <v>78</v>
      </c>
      <c r="B6" s="9">
        <v>0</v>
      </c>
      <c r="C6" s="9"/>
      <c r="D6" s="9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79</v>
      </c>
      <c r="B7" s="11">
        <v>-6747.6</v>
      </c>
      <c r="C7" s="11"/>
      <c r="D7" s="11">
        <v>-12286.5</v>
      </c>
      <c r="E7" s="11"/>
      <c r="F7" s="11">
        <v>-40804.1</v>
      </c>
      <c r="G7" s="11"/>
      <c r="H7" s="11"/>
      <c r="I7" s="11"/>
    </row>
    <row r="8" spans="1:9" ht="45" x14ac:dyDescent="0.25">
      <c r="A8" s="12" t="s">
        <v>80</v>
      </c>
      <c r="B8" s="13">
        <v>-7108</v>
      </c>
      <c r="C8" s="13"/>
      <c r="D8" s="13">
        <v>36148.400000000001</v>
      </c>
      <c r="E8" s="13"/>
      <c r="F8" s="13">
        <v>40004.1</v>
      </c>
      <c r="G8" s="13"/>
      <c r="H8" s="13"/>
      <c r="I8" s="13"/>
    </row>
    <row r="9" spans="1:9" ht="30" x14ac:dyDescent="0.25">
      <c r="A9" s="12" t="s">
        <v>81</v>
      </c>
      <c r="B9" s="13">
        <v>0</v>
      </c>
      <c r="C9" s="13"/>
      <c r="D9" s="13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82</v>
      </c>
      <c r="B10" s="13">
        <v>-6576.7</v>
      </c>
      <c r="C10" s="13"/>
      <c r="D10" s="13">
        <v>17115</v>
      </c>
      <c r="E10" s="13"/>
      <c r="F10" s="13">
        <v>-16579.599999999999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2022-12-20T12:00:00Z</dcterms:modified>
</cp:coreProperties>
</file>