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7\Desktop\МОНИТОРИНГ ОТКРЫТОСТИ\Мониторинг открытости 2022\"/>
    </mc:Choice>
  </mc:AlternateContent>
  <bookViews>
    <workbookView xWindow="3675" yWindow="3675" windowWidth="21600" windowHeight="11385" activeTab="1"/>
  </bookViews>
  <sheets>
    <sheet name="Доходы" sheetId="4" r:id="rId1"/>
    <sheet name="Расходы" sheetId="3" r:id="rId2"/>
    <sheet name="Источники" sheetId="2" r:id="rId3"/>
  </sheets>
  <externalReferences>
    <externalReference r:id="rId4"/>
  </externalReferences>
  <definedNames>
    <definedName name="__bookmark_1">#REF!</definedName>
    <definedName name="__bookmark_2">#REF!</definedName>
    <definedName name="__bookmark_6">#REF!</definedName>
    <definedName name="__bookmark_7">#REF!</definedName>
  </definedNames>
  <calcPr calcId="152511" iterate="1"/>
</workbook>
</file>

<file path=xl/calcChain.xml><?xml version="1.0" encoding="utf-8"?>
<calcChain xmlns="http://schemas.openxmlformats.org/spreadsheetml/2006/main">
  <c r="I54" i="3" l="1"/>
  <c r="H54" i="3"/>
  <c r="F54" i="3" l="1"/>
  <c r="D54" i="3"/>
  <c r="B54" i="3"/>
  <c r="I53" i="3"/>
  <c r="H53" i="3"/>
  <c r="I52" i="3"/>
  <c r="H52" i="3"/>
  <c r="F51" i="3"/>
  <c r="D51" i="3"/>
  <c r="B51" i="3"/>
  <c r="I50" i="3"/>
  <c r="H50" i="3"/>
  <c r="F49" i="3"/>
  <c r="D49" i="3"/>
  <c r="B49" i="3"/>
  <c r="I48" i="3"/>
  <c r="H48" i="3"/>
  <c r="I47" i="3"/>
  <c r="H47" i="3"/>
  <c r="I46" i="3"/>
  <c r="H46" i="3"/>
  <c r="F45" i="3"/>
  <c r="D45" i="3"/>
  <c r="B45" i="3"/>
  <c r="H44" i="3"/>
  <c r="F43" i="3"/>
  <c r="D43" i="3"/>
  <c r="B43" i="3"/>
  <c r="I42" i="3"/>
  <c r="H42" i="3"/>
  <c r="I41" i="3"/>
  <c r="H41" i="3"/>
  <c r="I40" i="3"/>
  <c r="H40" i="3"/>
  <c r="I39" i="3"/>
  <c r="H39" i="3"/>
  <c r="F38" i="3"/>
  <c r="D38" i="3"/>
  <c r="B38" i="3"/>
  <c r="I37" i="3"/>
  <c r="H37" i="3"/>
  <c r="I36" i="3"/>
  <c r="H36" i="3"/>
  <c r="F35" i="3"/>
  <c r="D35" i="3"/>
  <c r="B35" i="3"/>
  <c r="I34" i="3"/>
  <c r="H34" i="3"/>
  <c r="I33" i="3"/>
  <c r="H33" i="3"/>
  <c r="I32" i="3"/>
  <c r="H32" i="3"/>
  <c r="I31" i="3"/>
  <c r="H31" i="3"/>
  <c r="I30" i="3"/>
  <c r="H30" i="3"/>
  <c r="F29" i="3"/>
  <c r="D29" i="3"/>
  <c r="B29" i="3"/>
  <c r="I28" i="3"/>
  <c r="F27" i="3"/>
  <c r="I27" i="3" s="1"/>
  <c r="D27" i="3"/>
  <c r="B27" i="3"/>
  <c r="I26" i="3"/>
  <c r="I25" i="3"/>
  <c r="I24" i="3"/>
  <c r="H24" i="3"/>
  <c r="I23" i="3"/>
  <c r="H23" i="3"/>
  <c r="F22" i="3"/>
  <c r="D22" i="3"/>
  <c r="B22" i="3"/>
  <c r="I21" i="3"/>
  <c r="H21" i="3"/>
  <c r="H20" i="3"/>
  <c r="I19" i="3"/>
  <c r="H19" i="3"/>
  <c r="I18" i="3"/>
  <c r="H18" i="3"/>
  <c r="F17" i="3"/>
  <c r="D17" i="3"/>
  <c r="B17" i="3"/>
  <c r="I16" i="3"/>
  <c r="H16" i="3"/>
  <c r="I15" i="3"/>
  <c r="H15" i="3"/>
  <c r="F14" i="3"/>
  <c r="D14" i="3"/>
  <c r="B14" i="3"/>
  <c r="I13" i="3"/>
  <c r="H13" i="3"/>
  <c r="F12" i="3"/>
  <c r="D12" i="3"/>
  <c r="B12" i="3"/>
  <c r="I11" i="3"/>
  <c r="H11" i="3"/>
  <c r="I10" i="3"/>
  <c r="H10" i="3"/>
  <c r="I9" i="3"/>
  <c r="H9" i="3"/>
  <c r="I8" i="3"/>
  <c r="H8" i="3"/>
  <c r="I7" i="3"/>
  <c r="H7" i="3"/>
  <c r="F6" i="3"/>
  <c r="D6" i="3"/>
  <c r="B6" i="3"/>
  <c r="H14" i="3" l="1"/>
  <c r="B5" i="3"/>
  <c r="C17" i="3" s="1"/>
  <c r="H12" i="3"/>
  <c r="I14" i="3"/>
  <c r="H17" i="3"/>
  <c r="C22" i="3"/>
  <c r="H22" i="3"/>
  <c r="C35" i="3"/>
  <c r="H35" i="3"/>
  <c r="C43" i="3"/>
  <c r="H43" i="3"/>
  <c r="C45" i="3"/>
  <c r="H45" i="3"/>
  <c r="C51" i="3"/>
  <c r="H51" i="3"/>
  <c r="H6" i="3"/>
  <c r="F5" i="3"/>
  <c r="C27" i="3"/>
  <c r="C29" i="3"/>
  <c r="H29" i="3"/>
  <c r="C38" i="3"/>
  <c r="H38" i="3"/>
  <c r="C49" i="3"/>
  <c r="H49" i="3"/>
  <c r="I17" i="3"/>
  <c r="I12" i="3"/>
  <c r="G17" i="3"/>
  <c r="D5" i="3"/>
  <c r="E17" i="3" s="1"/>
  <c r="C12" i="3"/>
  <c r="I6" i="3"/>
  <c r="I22" i="3"/>
  <c r="I29" i="3"/>
  <c r="I35" i="3"/>
  <c r="I38" i="3"/>
  <c r="I45" i="3"/>
  <c r="I49" i="3"/>
  <c r="I51" i="3"/>
  <c r="C14" i="3"/>
  <c r="C6" i="3" l="1"/>
  <c r="C5" i="3" s="1"/>
  <c r="G14" i="3"/>
  <c r="H5" i="3"/>
  <c r="G51" i="3"/>
  <c r="G49" i="3"/>
  <c r="G45" i="3"/>
  <c r="G27" i="3"/>
  <c r="G22" i="3"/>
  <c r="G6" i="3"/>
  <c r="G43" i="3"/>
  <c r="G38" i="3"/>
  <c r="G35" i="3"/>
  <c r="G29" i="3"/>
  <c r="G12" i="3"/>
  <c r="E14" i="3"/>
  <c r="E12" i="3"/>
  <c r="I5" i="3"/>
  <c r="E45" i="3"/>
  <c r="E35" i="3"/>
  <c r="E38" i="3"/>
  <c r="E27" i="3"/>
  <c r="E51" i="3"/>
  <c r="E43" i="3"/>
  <c r="E22" i="3"/>
  <c r="E49" i="3"/>
  <c r="E29" i="3"/>
  <c r="E6" i="3"/>
  <c r="E5" i="3" l="1"/>
  <c r="G5" i="3"/>
  <c r="I32" i="4"/>
  <c r="I36" i="4"/>
  <c r="I35" i="4"/>
  <c r="H36" i="4"/>
  <c r="H32" i="4"/>
  <c r="I16" i="4"/>
  <c r="I15" i="4"/>
  <c r="I14" i="4"/>
  <c r="I10" i="4"/>
  <c r="I9" i="4"/>
  <c r="F28" i="4"/>
  <c r="F27" i="4" s="1"/>
  <c r="D28" i="4"/>
  <c r="D27" i="4" s="1"/>
  <c r="F17" i="4"/>
  <c r="D17" i="4"/>
  <c r="B17" i="4"/>
  <c r="B11" i="4"/>
  <c r="D11" i="4"/>
  <c r="F11" i="4"/>
  <c r="B28" i="4"/>
  <c r="B27" i="4" s="1"/>
  <c r="I11" i="4" l="1"/>
  <c r="F8" i="4"/>
  <c r="D8" i="4"/>
  <c r="B8" i="4"/>
  <c r="D7" i="4" l="1"/>
  <c r="E12" i="4"/>
  <c r="I8" i="4"/>
  <c r="F7" i="4"/>
  <c r="G12" i="4" s="1"/>
  <c r="G8" i="4" l="1"/>
  <c r="I27" i="4"/>
  <c r="B7" i="4"/>
  <c r="C8" i="4" s="1"/>
  <c r="I31" i="4" l="1"/>
  <c r="I30" i="4"/>
  <c r="I29" i="4"/>
  <c r="I28" i="4"/>
  <c r="I25" i="4"/>
  <c r="I24" i="4"/>
  <c r="I23" i="4"/>
  <c r="I22" i="4"/>
  <c r="I21" i="4"/>
  <c r="I20" i="4"/>
  <c r="I19" i="4"/>
  <c r="I18" i="4"/>
  <c r="I17" i="4"/>
  <c r="H31" i="4"/>
  <c r="H30" i="4"/>
  <c r="H29" i="4"/>
  <c r="H28" i="4"/>
  <c r="H27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1" i="4"/>
  <c r="H10" i="4"/>
  <c r="H9" i="4"/>
  <c r="H8" i="4"/>
  <c r="E31" i="4"/>
  <c r="C32" i="4"/>
  <c r="C30" i="4"/>
  <c r="C29" i="4"/>
  <c r="C28" i="4"/>
  <c r="C27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1" i="4"/>
  <c r="C10" i="4"/>
  <c r="C9" i="4"/>
  <c r="H7" i="4" l="1"/>
  <c r="I7" i="4"/>
  <c r="G11" i="4"/>
  <c r="G17" i="4"/>
  <c r="G21" i="4"/>
  <c r="G27" i="4"/>
  <c r="G31" i="4"/>
  <c r="G9" i="4"/>
  <c r="G14" i="4"/>
  <c r="G19" i="4"/>
  <c r="G24" i="4"/>
  <c r="G29" i="4"/>
  <c r="E13" i="4"/>
  <c r="E23" i="4"/>
  <c r="E8" i="4"/>
  <c r="E10" i="4"/>
  <c r="E16" i="4"/>
  <c r="E18" i="4"/>
  <c r="E20" i="4"/>
  <c r="E25" i="4"/>
  <c r="E28" i="4"/>
  <c r="E30" i="4"/>
  <c r="E32" i="4"/>
  <c r="E9" i="4"/>
  <c r="E11" i="4"/>
  <c r="E14" i="4"/>
  <c r="E17" i="4"/>
  <c r="E19" i="4"/>
  <c r="E21" i="4"/>
  <c r="E24" i="4"/>
  <c r="E27" i="4"/>
  <c r="E29" i="4"/>
  <c r="G10" i="4"/>
  <c r="G13" i="4"/>
  <c r="G16" i="4"/>
  <c r="G18" i="4"/>
  <c r="G20" i="4"/>
  <c r="G23" i="4"/>
  <c r="G25" i="4"/>
  <c r="G28" i="4"/>
  <c r="G30" i="4"/>
  <c r="G32" i="4"/>
</calcChain>
</file>

<file path=xl/sharedStrings.xml><?xml version="1.0" encoding="utf-8"?>
<sst xmlns="http://schemas.openxmlformats.org/spreadsheetml/2006/main" count="149" uniqueCount="116">
  <si>
    <t>Наименование показателя</t>
  </si>
  <si>
    <t>Уд.вес в общем объеме (по гр.2)</t>
  </si>
  <si>
    <t>Уд.вес в общем объеме</t>
  </si>
  <si>
    <t>Процент прироста (+), снижения (-) (гр.6/гр.2*100-100)</t>
  </si>
  <si>
    <t>Процент исполнения (гр.6/гр.4*100)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</si>
  <si>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</si>
  <si>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</si>
  <si>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</si>
  <si>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</si>
  <si>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</si>
  <si>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</si>
  <si>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</si>
  <si>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</si>
  <si>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</si>
  <si>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НАЛОГОВЫЕ И НЕНАЛОГОВЫЕ ДОХОДЫ</t>
  </si>
  <si>
    <t>НАЛОГИ НА ПРИБЫЛЬ, ДОХОДЫ</t>
  </si>
  <si>
    <t>Налог на доходы физических лиц</t>
  </si>
  <si>
    <t>0</t>
  </si>
  <si>
    <t>НАЛОГИ НА СОВОКУПНЫЙ ДОХОД</t>
  </si>
  <si>
    <t>Единый сельскохозяйственный налог</t>
  </si>
  <si>
    <t>ГОСУДАРСТВЕННАЯ ПОШЛИНА</t>
  </si>
  <si>
    <t>ПЛАТЕЖИ ПРИ ПОЛЬЗОВАНИИ ПРИРОДНЫМИ РЕСУРСАМИ</t>
  </si>
  <si>
    <t>Плата за негативное воздействие на окружающую среду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</si>
  <si>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</si>
  <si>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</si>
  <si>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</si>
  <si>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</si>
  <si>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</si>
  <si>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</si>
  <si>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</si>
  <si>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Субсидии бюджетам субъектов Российской Федерации и муниципальных образований</t>
  </si>
  <si>
    <t>Субвенции бюджетам субъектов Российской Федерации и муниципальных образований</t>
  </si>
  <si>
    <t>Иные межбюджетные трансферты</t>
  </si>
  <si>
    <t>БЕЗВОЗМЕЗДНЫЕ ПОСТУПЛЕНИЯ ОТ ГОСУДАРСТВЕННЫХ ОРГАНИЗАЦИЙ</t>
  </si>
  <si>
    <t>ПРОЧИЕ БЕЗВОЗМЕЗДНЫЕ ПОСТУПЛЕНИЯ</t>
  </si>
  <si>
    <t>ДОХОДЫ БЮДЖЕТОВ БЮДЖЕТНОЙ СИСТЕМЫ РФ ОТ ВОЗВРАТА ОСТАТКОВ СУБСИДИЙ И СУБВЕНЦИЙ ПРОШЛЫХ ЛЕТ</t>
  </si>
  <si>
    <t>ВОЗВРАТ ОСТАТКОВ СУБСИДИЙ И СУБВЕНЦИЙ ПРОШЛЫХ ЛЕТ</t>
  </si>
  <si>
    <t>Д О Х О Д Ы - всего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</si>
  <si>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</si>
  <si>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</si>
  <si>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</si>
  <si>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</si>
  <si>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</si>
  <si>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</si>
  <si>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</si>
  <si>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</si>
  <si>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</si>
  <si>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НАЦИОНАЛЬНАЯ ЭКОНОМИКА</t>
  </si>
  <si>
    <t>Сельское хозяйство и рыболовство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</si>
  <si>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</si>
  <si>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</si>
  <si>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</si>
  <si>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</si>
  <si>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</si>
  <si>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</si>
  <si>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</si>
  <si>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</si>
  <si>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</si>
  <si>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</si>
  <si>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</si>
  <si>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</si>
  <si>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</si>
  <si>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</si>
  <si>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</si>
  <si>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</si>
  <si>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</si>
  <si>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</si>
  <si>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</si>
  <si>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</si>
  <si>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</si>
  <si>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ОБСЛУЖИВАНИЕ ГОСУДАРСТВЕННОГО И МУНИЦИПАЛЬНОГО ДОЛГА</t>
  </si>
  <si>
    <t>Дотации на выравнивание бюджетной обеспеченности субъектов Российской Федерации и муниципальных образований</t>
  </si>
  <si>
    <t>Прочие межбюджетные трансферты общего характера</t>
  </si>
  <si>
    <t>Государственные (муниципальные) ценные бумаги, номинальная стоимость которых указана в валюте Российской Федерации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</si>
  <si>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</si>
  <si>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</si>
  <si>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Иные источники внутреннего финансирования дефицитов бюджетов</t>
  </si>
  <si>
    <t>Изменение остатков средств на счетах по учету средств бюджета</t>
  </si>
  <si>
    <t>ИСТОЧНИКИ ФИНАНСИРОВАНИЯ ДЕФИЦИТА БЮДЖЕТА - всего</t>
  </si>
  <si>
    <t>тыс.руб.</t>
  </si>
  <si>
    <t>Единый налог на вмененный доход</t>
  </si>
  <si>
    <t>Патент</t>
  </si>
  <si>
    <t>ДОХОДЫ ОТ ИСПОЛЬЗОВАНИЯ ИМУЩЕСТВА, НАХОДЯЩЕГОСЯ В МУНИЦИПАЛЬНОЙ СОБСТВЕННОСТИ</t>
  </si>
  <si>
    <t>Доходы от аренды за земельные участки</t>
  </si>
  <si>
    <t>Доходы от сдачи в аренду имущества</t>
  </si>
  <si>
    <t>Прочие доходы от использования имущества</t>
  </si>
  <si>
    <t>тыс. руб.</t>
  </si>
  <si>
    <t>Уд. Вес в общем объеме (по гр.2)</t>
  </si>
  <si>
    <t>Уд. Вес в общем объеме</t>
  </si>
  <si>
    <t>Процент исполнения (гр.6/4*100)</t>
  </si>
  <si>
    <t>Р А С Х О Д Ы -всего</t>
  </si>
  <si>
    <t xml:space="preserve">Защита населения и территории от последствий чрезвычайных ситуаций природного и технического характера, гражданская оборона </t>
  </si>
  <si>
    <t>Другие вопросы в области культуры,кинематографии</t>
  </si>
  <si>
    <t>Обслуживание государственого внутреннего и муниципального долга</t>
  </si>
  <si>
    <t>МЕЖБЮДЖЕТНЫЕ ТРАНСФЕРТЫ ОБЩЕГО ХАРАКТЕРА БЮДЖЕТАМ СУБЪЕКТОВ РОССИЙСКОЙ ФЕДЕРАЦИИИ МУНИЦИПАЛЬНЫХ ОБРАЗОВАНИЙ</t>
  </si>
  <si>
    <t>Результат исполнения бюджета(ДЕФИЦИТ/ПРОФИЦИТ)</t>
  </si>
  <si>
    <t>1. Доходы  бюджета Кемскго муниципального района</t>
  </si>
  <si>
    <t>2. Расходы  бюджета Кемского муниципального района</t>
  </si>
  <si>
    <t>3.Источники финансирования дефицита бюджета  Кемского муниципального района</t>
  </si>
  <si>
    <t>УСН</t>
  </si>
  <si>
    <t>Информация об исполнении  бюджета Кемского муниципального района за 2022 год</t>
  </si>
  <si>
    <t>Факт на 01.01.2022 (отчетный) год</t>
  </si>
  <si>
    <t>План на 2022 год по состоянию на 01.01.2023 (текущий) год</t>
  </si>
  <si>
    <t>Факт на 01.01.2023 (текущий) год</t>
  </si>
  <si>
    <t>Факт на 01.01.2022 отчетный год</t>
  </si>
  <si>
    <t>План на 2022год по состоянию на 01.01.2023 (текущий ) год</t>
  </si>
  <si>
    <t>Х</t>
  </si>
  <si>
    <t>Гражданская оборона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</si>
  <si>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</si>
  <si>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</si>
  <si>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</si>
  <si>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Сбор, удаление отходов и очистка сточных вод</t>
  </si>
  <si>
    <t>СРЕДСТВА МАССОВОЙ ИНФОРМАЦИИ</t>
  </si>
  <si>
    <t>Периодическая печать и издательства</t>
  </si>
  <si>
    <t>Физическая культура</t>
  </si>
  <si>
    <t>Спорт высших достижений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</si>
</sst>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&quot;###,##0"/>
    <numFmt numFmtId="165" formatCode="#,##0\ _₽"/>
    <numFmt numFmtId="166" formatCode="#,##0.0"/>
    <numFmt numFmtId="167" formatCode="0.0"/>
  </numFmts>
  <fonts count="9" x14ac:knownFonts="1">
    <font>
      <sz val="10"/>
      <name val="Arial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165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165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165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165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6" fontId="4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/>
    </xf>
    <xf numFmtId="166" fontId="4" fillId="2" borderId="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0" xfId="0" applyFont="1" applyFill="1" applyAlignment="1">
      <alignment horizontal="center" vertical="center" wrapText="1"/>
    </xf>
    <xf numFmtId="3" fontId="8" fillId="2" borderId="0" xfId="0" applyNumberFormat="1" applyFont="1" applyFill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3" fontId="6" fillId="2" borderId="0" xfId="0" applyNumberFormat="1" applyFont="1" applyFill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vertical="center" wrapText="1"/>
    </xf>
    <xf numFmtId="3" fontId="6" fillId="2" borderId="2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7" fillId="2" borderId="0" xfId="0" applyFont="1" applyFill="1" applyAlignment="1">
      <alignment vertical="center" wrapText="1"/>
    </xf>
    <xf numFmtId="3" fontId="7" fillId="2" borderId="0" xfId="0" applyNumberFormat="1" applyFont="1" applyFill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/>
    <xf numFmtId="0" fontId="3" fillId="2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74;&#1077;&#1076;&#1077;&#1085;&#1080;&#1103;%20&#1086;&#1073;%20&#1080;&#1089;&#1087;&#1086;&#1083;&#1085;&#1077;&#1085;&#1080;&#1080;%20&#1073;&#1102;&#1076;&#1078;&#1077;&#1090;&#1072;%20&#1050;&#1052;&#1056;%20&#1079;&#1072;%203%20&#1082;&#1074;&#1072;&#1088;&#1090;&#1072;&#1083;%202022&#107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оходы"/>
      <sheetName val="Расходы"/>
      <sheetName val="Источники"/>
    </sheetNames>
    <sheetDataSet>
      <sheetData sheetId="0">
        <row r="7">
          <cell r="B7">
            <v>478125.80000000005</v>
          </cell>
          <cell r="D7">
            <v>732485.39999999991</v>
          </cell>
          <cell r="F7">
            <v>489662.1</v>
          </cell>
        </row>
      </sheetData>
      <sheetData sheetId="1">
        <row r="5">
          <cell r="B5">
            <v>766278.40267999982</v>
          </cell>
          <cell r="D5">
            <v>766047.58311999997</v>
          </cell>
          <cell r="F5">
            <v>490827.69607999997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activeCell="D7" sqref="D7"/>
    </sheetView>
  </sheetViews>
  <sheetFormatPr defaultRowHeight="12.75" x14ac:dyDescent="0.2"/>
  <cols>
    <col min="1" max="1" width="37.7109375" customWidth="1"/>
    <col min="2" max="9" width="17.5703125" customWidth="1"/>
  </cols>
  <sheetData>
    <row r="1" spans="1:9" s="1" customFormat="1" ht="15" x14ac:dyDescent="0.25">
      <c r="A1" s="46" t="s">
        <v>100</v>
      </c>
      <c r="B1" s="47"/>
      <c r="C1" s="47"/>
      <c r="D1" s="47"/>
      <c r="E1" s="47"/>
      <c r="F1" s="47"/>
      <c r="G1" s="47"/>
      <c r="H1" s="47"/>
      <c r="I1" s="47"/>
    </row>
    <row r="2" spans="1:9" s="1" customFormat="1" x14ac:dyDescent="0.2"/>
    <row r="3" spans="1:9" ht="14.25" x14ac:dyDescent="0.2">
      <c r="A3" s="45" t="s">
        <v>96</v>
      </c>
      <c r="B3" s="45"/>
      <c r="C3" s="45"/>
      <c r="D3" s="45"/>
      <c r="E3" s="45"/>
      <c r="F3" s="45"/>
      <c r="G3" s="45"/>
      <c r="H3" s="45"/>
      <c r="I3" s="45"/>
    </row>
    <row r="4" spans="1:9" ht="15" x14ac:dyDescent="0.25">
      <c r="I4" s="3" t="s">
        <v>79</v>
      </c>
    </row>
    <row r="5" spans="1:9" ht="71.25" x14ac:dyDescent="0.2">
      <c r="A5" s="4" t="s">
        <v>0</v>
      </c>
      <c r="B5" s="19" t="s">
        <v>101</v>
      </c>
      <c r="C5" s="4" t="s">
        <v>1</v>
      </c>
      <c r="D5" s="4" t="s">
        <v>102</v>
      </c>
      <c r="E5" s="4" t="s">
        <v>2</v>
      </c>
      <c r="F5" s="4" t="s">
        <v>103</v>
      </c>
      <c r="G5" s="4" t="s">
        <v>2</v>
      </c>
      <c r="H5" s="4" t="s">
        <v>3</v>
      </c>
      <c r="I5" s="4" t="s">
        <v>4</v>
      </c>
    </row>
    <row r="6" spans="1:9" ht="15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</row>
    <row r="7" spans="1:9" s="17" customFormat="1" ht="14.25" x14ac:dyDescent="0.2">
      <c r="A7" s="15" t="s">
        <v>37</v>
      </c>
      <c r="B7" s="16">
        <f>B8+B27</f>
        <v>752598.89999999991</v>
      </c>
      <c r="C7" s="16">
        <v>100</v>
      </c>
      <c r="D7" s="16">
        <f>D8+D27</f>
        <v>837373.89999999991</v>
      </c>
      <c r="E7" s="16">
        <v>100</v>
      </c>
      <c r="F7" s="16">
        <f>F8+F27</f>
        <v>826057.5</v>
      </c>
      <c r="G7" s="16">
        <v>100</v>
      </c>
      <c r="H7" s="22">
        <f t="shared" ref="H7:H15" si="0">F7/B7*100-100</f>
        <v>9.7606573700812049</v>
      </c>
      <c r="I7" s="21">
        <f>F7/D7*100</f>
        <v>98.648584580914218</v>
      </c>
    </row>
    <row r="8" spans="1:9" ht="30" x14ac:dyDescent="0.25">
      <c r="A8" s="12" t="s">
        <v>14</v>
      </c>
      <c r="B8" s="14">
        <f>B9+B11+B16+B17+B21+B23+B24+B25+B26</f>
        <v>239001.09999999998</v>
      </c>
      <c r="C8" s="18">
        <f>B8*100/B7</f>
        <v>31.756769774710008</v>
      </c>
      <c r="D8" s="14">
        <f>D9+D11+D16+D17+D21+D23+D24+D25+D26</f>
        <v>299820.69999999995</v>
      </c>
      <c r="E8" s="18">
        <f>D8*100/D7</f>
        <v>35.804877606049104</v>
      </c>
      <c r="F8" s="14">
        <f>F9+F11+F16+F17+F21+F23+F24+F25+F26</f>
        <v>303521.50000000006</v>
      </c>
      <c r="G8" s="18">
        <f>F8*100/F7</f>
        <v>36.743386507597847</v>
      </c>
      <c r="H8" s="23">
        <f t="shared" si="0"/>
        <v>26.995859014874867</v>
      </c>
      <c r="I8" s="18">
        <f t="shared" ref="I8:I16" si="1">F8/D8*100</f>
        <v>101.23433772251218</v>
      </c>
    </row>
    <row r="9" spans="1:9" ht="15" x14ac:dyDescent="0.25">
      <c r="A9" s="12" t="s">
        <v>15</v>
      </c>
      <c r="B9" s="14">
        <v>157176</v>
      </c>
      <c r="C9" s="18">
        <f>B9*100/B7</f>
        <v>20.884431268767468</v>
      </c>
      <c r="D9" s="14">
        <v>211987.5</v>
      </c>
      <c r="E9" s="18">
        <f>D9*100/D7</f>
        <v>25.315752019498102</v>
      </c>
      <c r="F9" s="14">
        <v>214589.7</v>
      </c>
      <c r="G9" s="18">
        <f>F9*100/F7</f>
        <v>25.977574200343195</v>
      </c>
      <c r="H9" s="23">
        <f t="shared" si="0"/>
        <v>36.528286761337625</v>
      </c>
      <c r="I9" s="18">
        <f t="shared" si="1"/>
        <v>101.22752520785426</v>
      </c>
    </row>
    <row r="10" spans="1:9" ht="15" x14ac:dyDescent="0.25">
      <c r="A10" s="12" t="s">
        <v>16</v>
      </c>
      <c r="B10" s="14">
        <v>157176</v>
      </c>
      <c r="C10" s="18">
        <f>B10*100/B7</f>
        <v>20.884431268767468</v>
      </c>
      <c r="D10" s="14">
        <v>211987.5</v>
      </c>
      <c r="E10" s="18">
        <f>D10*100/D7</f>
        <v>25.315752019498102</v>
      </c>
      <c r="F10" s="14">
        <v>214589.7</v>
      </c>
      <c r="G10" s="18">
        <f>F10*100/F7</f>
        <v>25.977574200343195</v>
      </c>
      <c r="H10" s="23">
        <f t="shared" si="0"/>
        <v>36.528286761337625</v>
      </c>
      <c r="I10" s="18">
        <f t="shared" si="1"/>
        <v>101.22752520785426</v>
      </c>
    </row>
    <row r="11" spans="1:9" ht="30" x14ac:dyDescent="0.25">
      <c r="A11" s="12" t="s">
        <v>18</v>
      </c>
      <c r="B11" s="14">
        <f>B12+B13+B14+B15</f>
        <v>62182</v>
      </c>
      <c r="C11" s="18">
        <f>B11*100/B7</f>
        <v>8.2623028016650046</v>
      </c>
      <c r="D11" s="14">
        <f>D12+D13+D14+D15</f>
        <v>67245.5</v>
      </c>
      <c r="E11" s="18">
        <f>D11*100/D7</f>
        <v>8.0305225658454376</v>
      </c>
      <c r="F11" s="14">
        <f>F12+F13+F14+F15</f>
        <v>67373.2</v>
      </c>
      <c r="G11" s="18">
        <f>F11*100/F7</f>
        <v>8.1559939834696742</v>
      </c>
      <c r="H11" s="23">
        <f t="shared" si="0"/>
        <v>8.348396642115091</v>
      </c>
      <c r="I11" s="18">
        <f t="shared" si="1"/>
        <v>100.18990118297879</v>
      </c>
    </row>
    <row r="12" spans="1:9" s="1" customFormat="1" ht="15" x14ac:dyDescent="0.25">
      <c r="A12" s="12" t="s">
        <v>99</v>
      </c>
      <c r="B12" s="14">
        <v>0</v>
      </c>
      <c r="C12" s="18"/>
      <c r="D12" s="14">
        <v>2161.5</v>
      </c>
      <c r="E12" s="18">
        <f>D12*100/D8</f>
        <v>0.72093087635376751</v>
      </c>
      <c r="F12" s="14">
        <v>2236.3000000000002</v>
      </c>
      <c r="G12" s="18">
        <f>F12*100/F7</f>
        <v>0.27071965329290038</v>
      </c>
      <c r="H12" s="23"/>
      <c r="I12" s="18"/>
    </row>
    <row r="13" spans="1:9" s="1" customFormat="1" ht="15" x14ac:dyDescent="0.25">
      <c r="A13" s="12" t="s">
        <v>80</v>
      </c>
      <c r="B13" s="14">
        <v>1295</v>
      </c>
      <c r="C13" s="18">
        <f>B13*100/B7</f>
        <v>0.17207040828786757</v>
      </c>
      <c r="D13" s="14">
        <v>0</v>
      </c>
      <c r="E13" s="18">
        <f>D13*100/D7</f>
        <v>0</v>
      </c>
      <c r="F13" s="14">
        <v>-43.7</v>
      </c>
      <c r="G13" s="18">
        <f>F13*100/F7</f>
        <v>-5.2901886369895561E-3</v>
      </c>
      <c r="H13" s="23">
        <f t="shared" si="0"/>
        <v>-103.37451737451738</v>
      </c>
      <c r="I13" s="18"/>
    </row>
    <row r="14" spans="1:9" ht="15" x14ac:dyDescent="0.25">
      <c r="A14" s="12" t="s">
        <v>19</v>
      </c>
      <c r="B14" s="14">
        <v>59733</v>
      </c>
      <c r="C14" s="18">
        <f>B14*100/B7</f>
        <v>7.9368970642928138</v>
      </c>
      <c r="D14" s="14">
        <v>64084</v>
      </c>
      <c r="E14" s="18">
        <f>D14*100/D7</f>
        <v>7.65297318199194</v>
      </c>
      <c r="F14" s="14">
        <v>64084.6</v>
      </c>
      <c r="G14" s="18">
        <f>F14*100/F7</f>
        <v>7.7578861035702724</v>
      </c>
      <c r="H14" s="23">
        <f t="shared" si="0"/>
        <v>7.2850852962349109</v>
      </c>
      <c r="I14" s="18">
        <f t="shared" si="1"/>
        <v>100.00093627114413</v>
      </c>
    </row>
    <row r="15" spans="1:9" ht="15" x14ac:dyDescent="0.25">
      <c r="A15" s="12" t="s">
        <v>81</v>
      </c>
      <c r="B15" s="14">
        <v>1154</v>
      </c>
      <c r="C15" s="18">
        <f>B15*100/B7</f>
        <v>0.15333532908432368</v>
      </c>
      <c r="D15" s="14">
        <v>1000</v>
      </c>
      <c r="E15" s="18">
        <v>0</v>
      </c>
      <c r="F15" s="14">
        <v>1096</v>
      </c>
      <c r="G15" s="18">
        <v>0</v>
      </c>
      <c r="H15" s="23">
        <f t="shared" si="0"/>
        <v>-5.0259965337954924</v>
      </c>
      <c r="I15" s="18">
        <f t="shared" si="1"/>
        <v>109.60000000000001</v>
      </c>
    </row>
    <row r="16" spans="1:9" ht="15" x14ac:dyDescent="0.25">
      <c r="A16" s="12" t="s">
        <v>20</v>
      </c>
      <c r="B16" s="14">
        <v>3014</v>
      </c>
      <c r="C16" s="18">
        <f>B16*100/B7</f>
        <v>0.40047892708851957</v>
      </c>
      <c r="D16" s="14">
        <v>2410</v>
      </c>
      <c r="E16" s="18">
        <f>D16*100/D7</f>
        <v>0.28780452794146083</v>
      </c>
      <c r="F16" s="14">
        <v>2571.4</v>
      </c>
      <c r="G16" s="18">
        <f>F16*100/F7</f>
        <v>0.31128583663970122</v>
      </c>
      <c r="H16" s="23">
        <f>F16/B16*100-100</f>
        <v>-14.684804246848032</v>
      </c>
      <c r="I16" s="18">
        <f t="shared" si="1"/>
        <v>106.69709543568464</v>
      </c>
    </row>
    <row r="17" spans="1:9" s="1" customFormat="1" ht="60" x14ac:dyDescent="0.25">
      <c r="A17" s="12" t="s">
        <v>82</v>
      </c>
      <c r="B17" s="14">
        <f>B18+B19+B20</f>
        <v>5147</v>
      </c>
      <c r="C17" s="18">
        <f>B17*100/B7</f>
        <v>0.68389682738042812</v>
      </c>
      <c r="D17" s="14">
        <f>D18+D19+D20</f>
        <v>4995.5</v>
      </c>
      <c r="E17" s="18">
        <f>D17*100/D7</f>
        <v>0.5965674354072894</v>
      </c>
      <c r="F17" s="14">
        <f>F18+F19+F20</f>
        <v>5266.3</v>
      </c>
      <c r="G17" s="18">
        <f>F17*100/F7</f>
        <v>0.63752220638393819</v>
      </c>
      <c r="H17" s="23">
        <f>F17/B17*100-100</f>
        <v>2.3178550612007029</v>
      </c>
      <c r="I17" s="18">
        <f t="shared" ref="I17:I25" si="2">F17/D17*100</f>
        <v>105.42087879091181</v>
      </c>
    </row>
    <row r="18" spans="1:9" s="1" customFormat="1" ht="30" x14ac:dyDescent="0.25">
      <c r="A18" s="12" t="s">
        <v>83</v>
      </c>
      <c r="B18" s="14">
        <v>3233</v>
      </c>
      <c r="C18" s="18">
        <f>B18*100/B7</f>
        <v>0.42957809265998137</v>
      </c>
      <c r="D18" s="14">
        <v>3132.5</v>
      </c>
      <c r="E18" s="18">
        <f>D18*100/D7</f>
        <v>0.37408617584092368</v>
      </c>
      <c r="F18" s="14">
        <v>3136.6</v>
      </c>
      <c r="G18" s="18">
        <f>F18*100/F7</f>
        <v>0.37970722377074234</v>
      </c>
      <c r="H18" s="23">
        <f>F18/B18*100-100</f>
        <v>-2.9817506959480369</v>
      </c>
      <c r="I18" s="18">
        <f t="shared" si="2"/>
        <v>100.13088587390261</v>
      </c>
    </row>
    <row r="19" spans="1:9" s="1" customFormat="1" ht="15" x14ac:dyDescent="0.25">
      <c r="A19" s="12" t="s">
        <v>84</v>
      </c>
      <c r="B19" s="14">
        <v>1635</v>
      </c>
      <c r="C19" s="18">
        <f>B19*100/B7</f>
        <v>0.21724719501981735</v>
      </c>
      <c r="D19" s="14">
        <v>1645</v>
      </c>
      <c r="E19" s="18">
        <f>D19*100/D7</f>
        <v>0.1964474889890884</v>
      </c>
      <c r="F19" s="14">
        <v>1906.2</v>
      </c>
      <c r="G19" s="18">
        <f>F19*100/F7</f>
        <v>0.23075875468717372</v>
      </c>
      <c r="H19" s="23">
        <f>F19/B19*100-100</f>
        <v>16.587155963302763</v>
      </c>
      <c r="I19" s="18">
        <f t="shared" si="2"/>
        <v>115.87841945288756</v>
      </c>
    </row>
    <row r="20" spans="1:9" s="1" customFormat="1" ht="30" x14ac:dyDescent="0.25">
      <c r="A20" s="12" t="s">
        <v>85</v>
      </c>
      <c r="B20" s="14">
        <v>279</v>
      </c>
      <c r="C20" s="18">
        <f>B20*100/B7</f>
        <v>3.7071539700629381E-2</v>
      </c>
      <c r="D20" s="14">
        <v>218</v>
      </c>
      <c r="E20" s="18">
        <f>D20*100/D7</f>
        <v>2.6033770577277369E-2</v>
      </c>
      <c r="F20" s="14">
        <v>223.5</v>
      </c>
      <c r="G20" s="18">
        <f>F20*100/F7</f>
        <v>2.7056227926022098E-2</v>
      </c>
      <c r="H20" s="23">
        <f t="shared" ref="H20:H25" si="3">F20/B20*100-100</f>
        <v>-19.892473118279568</v>
      </c>
      <c r="I20" s="18">
        <f t="shared" si="2"/>
        <v>102.52293577981651</v>
      </c>
    </row>
    <row r="21" spans="1:9" ht="30" x14ac:dyDescent="0.25">
      <c r="A21" s="12" t="s">
        <v>21</v>
      </c>
      <c r="B21" s="14">
        <v>852</v>
      </c>
      <c r="C21" s="18">
        <f>B21*100/B7</f>
        <v>0.11320771263418006</v>
      </c>
      <c r="D21" s="14">
        <v>902.5</v>
      </c>
      <c r="E21" s="18">
        <f>D21*100/D7</f>
        <v>0.1077774217706093</v>
      </c>
      <c r="F21" s="14">
        <v>918.4</v>
      </c>
      <c r="G21" s="18">
        <f>F21*100/F7</f>
        <v>0.11117870124053107</v>
      </c>
      <c r="H21" s="23">
        <f t="shared" si="3"/>
        <v>7.7934272300469445</v>
      </c>
      <c r="I21" s="18">
        <f t="shared" si="2"/>
        <v>101.76177285318559</v>
      </c>
    </row>
    <row r="22" spans="1:9" ht="30" x14ac:dyDescent="0.25">
      <c r="A22" s="12" t="s">
        <v>22</v>
      </c>
      <c r="B22" s="14">
        <v>852</v>
      </c>
      <c r="C22" s="18">
        <f>B22*100/B8</f>
        <v>0.35648371492850872</v>
      </c>
      <c r="D22" s="14">
        <v>902.5</v>
      </c>
      <c r="E22" s="18">
        <v>0</v>
      </c>
      <c r="F22" s="14">
        <v>918.4</v>
      </c>
      <c r="G22" s="18">
        <v>0</v>
      </c>
      <c r="H22" s="23">
        <f t="shared" si="3"/>
        <v>7.7934272300469445</v>
      </c>
      <c r="I22" s="18">
        <f t="shared" si="2"/>
        <v>101.76177285318559</v>
      </c>
    </row>
    <row r="23" spans="1:9" ht="60" x14ac:dyDescent="0.25">
      <c r="A23" s="12" t="s">
        <v>23</v>
      </c>
      <c r="B23" s="14">
        <v>7294.4</v>
      </c>
      <c r="C23" s="18">
        <f>B23*100/B9</f>
        <v>4.6409120985392169</v>
      </c>
      <c r="D23" s="14">
        <v>9960.1</v>
      </c>
      <c r="E23" s="18">
        <f>D23*100/D7</f>
        <v>1.1894447629666987</v>
      </c>
      <c r="F23" s="14">
        <v>9944.5</v>
      </c>
      <c r="G23" s="18">
        <f>F23*100/F7</f>
        <v>1.2038508215227148</v>
      </c>
      <c r="H23" s="23">
        <f t="shared" si="3"/>
        <v>36.33060978284712</v>
      </c>
      <c r="I23" s="18">
        <f t="shared" si="2"/>
        <v>99.843375066515392</v>
      </c>
    </row>
    <row r="24" spans="1:9" ht="45" x14ac:dyDescent="0.25">
      <c r="A24" s="12" t="s">
        <v>24</v>
      </c>
      <c r="B24" s="14">
        <v>1109.3</v>
      </c>
      <c r="C24" s="18">
        <f>B24*100/B10</f>
        <v>0.70576932865068454</v>
      </c>
      <c r="D24" s="14">
        <v>1115</v>
      </c>
      <c r="E24" s="18">
        <f>D24*100/D7</f>
        <v>0.1331543770351572</v>
      </c>
      <c r="F24" s="14">
        <v>1636.1</v>
      </c>
      <c r="G24" s="18">
        <f>F24*100/F7</f>
        <v>0.19806127297433895</v>
      </c>
      <c r="H24" s="23">
        <f t="shared" si="3"/>
        <v>47.489407734607425</v>
      </c>
      <c r="I24" s="18">
        <f t="shared" si="2"/>
        <v>146.7354260089686</v>
      </c>
    </row>
    <row r="25" spans="1:9" ht="30" x14ac:dyDescent="0.25">
      <c r="A25" s="12" t="s">
        <v>25</v>
      </c>
      <c r="B25" s="14">
        <v>2226.4</v>
      </c>
      <c r="C25" s="18">
        <f>B25*100/B7</f>
        <v>0.29582822935297942</v>
      </c>
      <c r="D25" s="14">
        <v>885.5</v>
      </c>
      <c r="E25" s="18">
        <f>D25*100/D7</f>
        <v>0.10574726534944547</v>
      </c>
      <c r="F25" s="14">
        <v>904</v>
      </c>
      <c r="G25" s="18">
        <f>F25*100/F7</f>
        <v>0.10943548118623704</v>
      </c>
      <c r="H25" s="23">
        <f t="shared" si="3"/>
        <v>-59.396334890406038</v>
      </c>
      <c r="I25" s="18">
        <f t="shared" si="2"/>
        <v>102.0892151326934</v>
      </c>
    </row>
    <row r="26" spans="1:9" ht="15" x14ac:dyDescent="0.25">
      <c r="A26" s="12" t="s">
        <v>26</v>
      </c>
      <c r="B26" s="14">
        <v>0</v>
      </c>
      <c r="C26" s="18">
        <v>0</v>
      </c>
      <c r="D26" s="14">
        <v>319.10000000000002</v>
      </c>
      <c r="E26" s="18">
        <v>0</v>
      </c>
      <c r="F26" s="14">
        <v>317.89999999999998</v>
      </c>
      <c r="G26" s="18" t="s">
        <v>17</v>
      </c>
      <c r="H26" s="23"/>
      <c r="I26" s="18"/>
    </row>
    <row r="27" spans="1:9" ht="28.5" x14ac:dyDescent="0.2">
      <c r="A27" s="15" t="s">
        <v>27</v>
      </c>
      <c r="B27" s="14">
        <f>B28+B36</f>
        <v>513597.8</v>
      </c>
      <c r="C27" s="18">
        <f>B27*100/B7</f>
        <v>68.243230225290006</v>
      </c>
      <c r="D27" s="14">
        <f>D28+D35+D36</f>
        <v>537553.19999999995</v>
      </c>
      <c r="E27" s="18">
        <f>D27*100/D7</f>
        <v>64.195122393950896</v>
      </c>
      <c r="F27" s="14">
        <f>F28+F35+F36</f>
        <v>522536</v>
      </c>
      <c r="G27" s="18">
        <f>F27*100/F7</f>
        <v>63.256613492402167</v>
      </c>
      <c r="H27" s="23">
        <f t="shared" ref="H27:H32" si="4">F27/B27*100-100</f>
        <v>1.74031119292178</v>
      </c>
      <c r="I27" s="18">
        <f>F27*100/D27</f>
        <v>97.206378829109383</v>
      </c>
    </row>
    <row r="28" spans="1:9" ht="60" x14ac:dyDescent="0.25">
      <c r="A28" s="12" t="s">
        <v>28</v>
      </c>
      <c r="B28" s="14">
        <f>B29+B30+B31+B32</f>
        <v>516436</v>
      </c>
      <c r="C28" s="18">
        <f>B28*100/B7</f>
        <v>68.620350096180061</v>
      </c>
      <c r="D28" s="14">
        <f>D29+D30+D31+D32</f>
        <v>540402.9</v>
      </c>
      <c r="E28" s="18">
        <f>D28*100/D7</f>
        <v>64.535436320620946</v>
      </c>
      <c r="F28" s="14">
        <f>F29+F30+F31+F32</f>
        <v>525385.70000000007</v>
      </c>
      <c r="G28" s="18">
        <f>F28*100/F7</f>
        <v>63.601589477730073</v>
      </c>
      <c r="H28" s="23">
        <f t="shared" si="4"/>
        <v>1.7329736888985252</v>
      </c>
      <c r="I28" s="18">
        <f t="shared" ref="I28:I31" si="5">F28/D28*100</f>
        <v>97.221110397446068</v>
      </c>
    </row>
    <row r="29" spans="1:9" ht="45" x14ac:dyDescent="0.25">
      <c r="A29" s="12" t="s">
        <v>29</v>
      </c>
      <c r="B29" s="14">
        <v>17855.099999999999</v>
      </c>
      <c r="C29" s="18">
        <f>B29*100/B7</f>
        <v>2.3724589552283426</v>
      </c>
      <c r="D29" s="20">
        <v>25120.6</v>
      </c>
      <c r="E29" s="24">
        <f>D29*100/D7</f>
        <v>2.9999263172640087</v>
      </c>
      <c r="F29" s="20">
        <v>25120.6</v>
      </c>
      <c r="G29" s="18">
        <f>F29*100/F7</f>
        <v>3.041023173326312</v>
      </c>
      <c r="H29" s="23">
        <f t="shared" si="4"/>
        <v>40.691455102463721</v>
      </c>
      <c r="I29" s="18">
        <f t="shared" si="5"/>
        <v>100</v>
      </c>
    </row>
    <row r="30" spans="1:9" ht="45" x14ac:dyDescent="0.25">
      <c r="A30" s="12" t="s">
        <v>30</v>
      </c>
      <c r="B30" s="14">
        <v>137701.6</v>
      </c>
      <c r="C30" s="18">
        <f>B30*100/B7</f>
        <v>18.296811223083107</v>
      </c>
      <c r="D30" s="14">
        <v>89596.4</v>
      </c>
      <c r="E30" s="18">
        <f>D30*100/D7</f>
        <v>10.699688633715478</v>
      </c>
      <c r="F30" s="14">
        <v>83399.899999999994</v>
      </c>
      <c r="G30" s="18">
        <f>F30*100/F7</f>
        <v>10.096137375424833</v>
      </c>
      <c r="H30" s="23">
        <f t="shared" si="4"/>
        <v>-39.434327560464077</v>
      </c>
      <c r="I30" s="18">
        <f t="shared" si="5"/>
        <v>93.083985517275252</v>
      </c>
    </row>
    <row r="31" spans="1:9" ht="45" x14ac:dyDescent="0.25">
      <c r="A31" s="12" t="s">
        <v>31</v>
      </c>
      <c r="B31" s="14">
        <v>276248.5</v>
      </c>
      <c r="C31" s="18">
        <v>7</v>
      </c>
      <c r="D31" s="14">
        <v>315720.7</v>
      </c>
      <c r="E31" s="18">
        <f>D31*100/D7</f>
        <v>37.70367096466704</v>
      </c>
      <c r="F31" s="14">
        <v>308306.90000000002</v>
      </c>
      <c r="G31" s="18">
        <f>F31*100/F7</f>
        <v>37.322692427585253</v>
      </c>
      <c r="H31" s="23">
        <f t="shared" si="4"/>
        <v>11.604913691839073</v>
      </c>
      <c r="I31" s="18">
        <f t="shared" si="5"/>
        <v>97.651785264634213</v>
      </c>
    </row>
    <row r="32" spans="1:9" ht="15" x14ac:dyDescent="0.25">
      <c r="A32" s="12" t="s">
        <v>32</v>
      </c>
      <c r="B32" s="14">
        <v>84630.8</v>
      </c>
      <c r="C32" s="18">
        <f>B32*100/B7</f>
        <v>11.245140007512635</v>
      </c>
      <c r="D32" s="14">
        <v>109965.2</v>
      </c>
      <c r="E32" s="18">
        <f>D32*100/D7</f>
        <v>13.132150404974411</v>
      </c>
      <c r="F32" s="14">
        <v>108558.3</v>
      </c>
      <c r="G32" s="18">
        <f>F32*100/F7</f>
        <v>13.141736501393668</v>
      </c>
      <c r="H32" s="23">
        <f t="shared" si="4"/>
        <v>28.272803754661425</v>
      </c>
      <c r="I32" s="18">
        <f>F32*100/D32</f>
        <v>98.72059524285865</v>
      </c>
    </row>
    <row r="33" spans="1:9" ht="45" x14ac:dyDescent="0.25">
      <c r="A33" s="12" t="s">
        <v>33</v>
      </c>
      <c r="B33" s="14">
        <v>0</v>
      </c>
      <c r="C33" s="18">
        <v>0</v>
      </c>
      <c r="D33" s="14">
        <v>0</v>
      </c>
      <c r="E33" s="18">
        <v>0</v>
      </c>
      <c r="F33" s="14">
        <v>0</v>
      </c>
      <c r="G33" s="18">
        <v>0</v>
      </c>
      <c r="H33" s="23"/>
      <c r="I33" s="18"/>
    </row>
    <row r="34" spans="1:9" ht="30" x14ac:dyDescent="0.25">
      <c r="A34" s="12" t="s">
        <v>34</v>
      </c>
      <c r="B34" s="14">
        <v>0</v>
      </c>
      <c r="C34" s="18">
        <v>0</v>
      </c>
      <c r="D34" s="14">
        <v>0</v>
      </c>
      <c r="E34" s="18">
        <v>0</v>
      </c>
      <c r="F34" s="14">
        <v>0</v>
      </c>
      <c r="G34" s="18">
        <v>0</v>
      </c>
      <c r="H34" s="23"/>
      <c r="I34" s="18"/>
    </row>
    <row r="35" spans="1:9" ht="60" x14ac:dyDescent="0.25">
      <c r="A35" s="12" t="s">
        <v>35</v>
      </c>
      <c r="B35" s="14">
        <v>0</v>
      </c>
      <c r="C35" s="18">
        <v>0</v>
      </c>
      <c r="D35" s="14">
        <v>679.7</v>
      </c>
      <c r="E35" s="18">
        <v>0</v>
      </c>
      <c r="F35" s="14">
        <v>679.7</v>
      </c>
      <c r="G35" s="18">
        <v>0</v>
      </c>
      <c r="H35" s="23"/>
      <c r="I35" s="18">
        <f>F35*100/D35</f>
        <v>100</v>
      </c>
    </row>
    <row r="36" spans="1:9" ht="30" x14ac:dyDescent="0.25">
      <c r="A36" s="12" t="s">
        <v>36</v>
      </c>
      <c r="B36" s="14">
        <v>-2838.2</v>
      </c>
      <c r="C36" s="14" t="s">
        <v>17</v>
      </c>
      <c r="D36" s="14">
        <v>-3529.4</v>
      </c>
      <c r="E36" s="18" t="s">
        <v>17</v>
      </c>
      <c r="F36" s="14">
        <v>-3529.4</v>
      </c>
      <c r="G36" s="18" t="s">
        <v>17</v>
      </c>
      <c r="H36" s="23">
        <f t="shared" ref="H36" si="6">F36/B36*100-100</f>
        <v>24.3534634627581</v>
      </c>
      <c r="I36" s="18">
        <f>F36*100/D36</f>
        <v>100</v>
      </c>
    </row>
  </sheetData>
  <mergeCells count="2">
    <mergeCell ref="A3:I3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workbookViewId="0">
      <selection activeCell="G7" sqref="G7"/>
    </sheetView>
  </sheetViews>
  <sheetFormatPr defaultRowHeight="12.75" x14ac:dyDescent="0.2"/>
  <cols>
    <col min="1" max="1" width="38.42578125" style="43" customWidth="1"/>
    <col min="2" max="2" width="14.5703125" style="44" customWidth="1"/>
    <col min="3" max="3" width="12.42578125" style="30" customWidth="1"/>
    <col min="4" max="4" width="15.42578125" style="44" customWidth="1"/>
    <col min="5" max="5" width="15.7109375" style="30" customWidth="1"/>
    <col min="6" max="6" width="20.140625" style="44" customWidth="1"/>
    <col min="7" max="7" width="16" style="30" customWidth="1"/>
    <col min="8" max="8" width="15.85546875" style="30" customWidth="1"/>
    <col min="9" max="9" width="15.85546875" style="44" customWidth="1"/>
    <col min="10" max="16384" width="9.140625" style="30"/>
  </cols>
  <sheetData>
    <row r="1" spans="1:9" ht="15" x14ac:dyDescent="0.2">
      <c r="A1" s="48" t="s">
        <v>97</v>
      </c>
      <c r="B1" s="48"/>
      <c r="C1" s="48"/>
      <c r="D1" s="48"/>
      <c r="E1" s="48"/>
      <c r="F1" s="48"/>
      <c r="G1" s="48"/>
      <c r="H1" s="48"/>
      <c r="I1" s="48"/>
    </row>
    <row r="2" spans="1:9" ht="27" customHeight="1" x14ac:dyDescent="0.25">
      <c r="A2" s="31"/>
      <c r="B2" s="32"/>
      <c r="C2" s="33"/>
      <c r="D2" s="32"/>
      <c r="E2" s="33"/>
      <c r="F2" s="32"/>
      <c r="G2" s="33"/>
      <c r="H2" s="33"/>
      <c r="I2" s="34" t="s">
        <v>86</v>
      </c>
    </row>
    <row r="3" spans="1:9" ht="70.5" customHeight="1" x14ac:dyDescent="0.2">
      <c r="A3" s="35" t="s">
        <v>0</v>
      </c>
      <c r="B3" s="36" t="s">
        <v>104</v>
      </c>
      <c r="C3" s="35" t="s">
        <v>87</v>
      </c>
      <c r="D3" s="36" t="s">
        <v>105</v>
      </c>
      <c r="E3" s="35" t="s">
        <v>88</v>
      </c>
      <c r="F3" s="36" t="s">
        <v>103</v>
      </c>
      <c r="G3" s="35" t="s">
        <v>88</v>
      </c>
      <c r="H3" s="35" t="s">
        <v>3</v>
      </c>
      <c r="I3" s="36" t="s">
        <v>89</v>
      </c>
    </row>
    <row r="4" spans="1:9" ht="15" x14ac:dyDescent="0.25">
      <c r="A4" s="35">
        <v>1</v>
      </c>
      <c r="B4" s="37">
        <v>2</v>
      </c>
      <c r="C4" s="38">
        <v>3</v>
      </c>
      <c r="D4" s="37">
        <v>4</v>
      </c>
      <c r="E4" s="38">
        <v>5</v>
      </c>
      <c r="F4" s="37">
        <v>6</v>
      </c>
      <c r="G4" s="38">
        <v>7</v>
      </c>
      <c r="H4" s="38">
        <v>8</v>
      </c>
      <c r="I4" s="37">
        <v>0.09</v>
      </c>
    </row>
    <row r="5" spans="1:9" ht="15" x14ac:dyDescent="0.2">
      <c r="A5" s="39" t="s">
        <v>90</v>
      </c>
      <c r="B5" s="40">
        <f>B6+B12+B14+B17+B22+B27+B29+B35+B38+B43+B45+B49+B51</f>
        <v>766278.40267999982</v>
      </c>
      <c r="C5" s="41">
        <f>SUM(C6:C53)</f>
        <v>100.00000000000001</v>
      </c>
      <c r="D5" s="40">
        <f>SUM(D6+D12+D14+D17+D22+D27+D29+D35+D38+D45+D49+D51)</f>
        <v>829240.55686999997</v>
      </c>
      <c r="E5" s="41">
        <f>SUM(E6:E53)</f>
        <v>100</v>
      </c>
      <c r="F5" s="40">
        <f>F6+F12+F14+F17+F22+F27+F29+F35+F38+F45+F49+F51</f>
        <v>813156.17817999993</v>
      </c>
      <c r="G5" s="41">
        <f>SUM(G6:G53)</f>
        <v>100</v>
      </c>
      <c r="H5" s="41">
        <f>F5/B5*100-100</f>
        <v>6.1175905958002659</v>
      </c>
      <c r="I5" s="40">
        <f>F5/D5*100</f>
        <v>98.060348284132274</v>
      </c>
    </row>
    <row r="6" spans="1:9" ht="30" x14ac:dyDescent="0.2">
      <c r="A6" s="39" t="s">
        <v>38</v>
      </c>
      <c r="B6" s="40">
        <f>SUM(B7:B11)</f>
        <v>63892.466309999996</v>
      </c>
      <c r="C6" s="41">
        <f>B6*100/B5</f>
        <v>8.338022588988677</v>
      </c>
      <c r="D6" s="40">
        <f>SUM(D7:D11)</f>
        <v>69905.876250000001</v>
      </c>
      <c r="E6" s="41">
        <f>D6*100/D5</f>
        <v>8.4301082081491998</v>
      </c>
      <c r="F6" s="40">
        <f>SUM(F7:F11)</f>
        <v>69399.784749999992</v>
      </c>
      <c r="G6" s="41">
        <f>F6*100/F5</f>
        <v>8.5346193772185401</v>
      </c>
      <c r="H6" s="41">
        <f>F6/B6*100-100</f>
        <v>8.6196679484542358</v>
      </c>
      <c r="I6" s="40">
        <f t="shared" ref="I6:I54" si="0">F6/D6*100</f>
        <v>99.276038686375799</v>
      </c>
    </row>
    <row r="7" spans="1:9" ht="75" x14ac:dyDescent="0.2">
      <c r="A7" s="39" t="s">
        <v>39</v>
      </c>
      <c r="B7" s="40">
        <v>2408.8421899999998</v>
      </c>
      <c r="C7" s="41"/>
      <c r="D7" s="40">
        <v>3228.0788600000001</v>
      </c>
      <c r="E7" s="41"/>
      <c r="F7" s="40">
        <v>3227.0597899999998</v>
      </c>
      <c r="G7" s="41"/>
      <c r="H7" s="41">
        <f t="shared" ref="H7:H54" si="1">F7/B7*100-100</f>
        <v>33.967256277589513</v>
      </c>
      <c r="I7" s="40">
        <f t="shared" si="0"/>
        <v>99.968431068626359</v>
      </c>
    </row>
    <row r="8" spans="1:9" ht="90" x14ac:dyDescent="0.2">
      <c r="A8" s="39" t="s">
        <v>40</v>
      </c>
      <c r="B8" s="40">
        <v>38218.795899999997</v>
      </c>
      <c r="C8" s="41"/>
      <c r="D8" s="40">
        <v>43033.259579999998</v>
      </c>
      <c r="E8" s="41"/>
      <c r="F8" s="40">
        <v>43013.560850000002</v>
      </c>
      <c r="G8" s="41"/>
      <c r="H8" s="41">
        <f t="shared" si="1"/>
        <v>12.545567794824237</v>
      </c>
      <c r="I8" s="40">
        <f t="shared" si="0"/>
        <v>99.954224406442236</v>
      </c>
    </row>
    <row r="9" spans="1:9" ht="15" x14ac:dyDescent="0.2">
      <c r="A9" s="39" t="s">
        <v>41</v>
      </c>
      <c r="B9" s="40">
        <v>4</v>
      </c>
      <c r="C9" s="41"/>
      <c r="D9" s="40">
        <v>11.6</v>
      </c>
      <c r="E9" s="41"/>
      <c r="F9" s="40">
        <v>11.6</v>
      </c>
      <c r="G9" s="41"/>
      <c r="H9" s="41">
        <f t="shared" si="1"/>
        <v>190</v>
      </c>
      <c r="I9" s="40">
        <f t="shared" si="0"/>
        <v>100</v>
      </c>
    </row>
    <row r="10" spans="1:9" ht="60" x14ac:dyDescent="0.2">
      <c r="A10" s="39" t="s">
        <v>42</v>
      </c>
      <c r="B10" s="40">
        <v>11285.46737</v>
      </c>
      <c r="C10" s="41"/>
      <c r="D10" s="40">
        <v>6079.5378099999998</v>
      </c>
      <c r="E10" s="41"/>
      <c r="F10" s="40">
        <v>5987.2923799999999</v>
      </c>
      <c r="G10" s="41"/>
      <c r="H10" s="41">
        <f t="shared" si="1"/>
        <v>-46.946881474169736</v>
      </c>
      <c r="I10" s="40">
        <f t="shared" si="0"/>
        <v>98.482690084626682</v>
      </c>
    </row>
    <row r="11" spans="1:9" ht="15" x14ac:dyDescent="0.2">
      <c r="A11" s="39" t="s">
        <v>43</v>
      </c>
      <c r="B11" s="40">
        <v>11975.360849999999</v>
      </c>
      <c r="C11" s="41"/>
      <c r="D11" s="40">
        <v>17553.400000000001</v>
      </c>
      <c r="E11" s="41"/>
      <c r="F11" s="40">
        <v>17160.27173</v>
      </c>
      <c r="G11" s="41"/>
      <c r="H11" s="41">
        <f t="shared" si="1"/>
        <v>43.296489725401472</v>
      </c>
      <c r="I11" s="40">
        <f t="shared" si="0"/>
        <v>97.760386762678451</v>
      </c>
    </row>
    <row r="12" spans="1:9" ht="15" x14ac:dyDescent="0.2">
      <c r="A12" s="39" t="s">
        <v>44</v>
      </c>
      <c r="B12" s="40">
        <f>SUM(B13)</f>
        <v>562.5</v>
      </c>
      <c r="C12" s="41">
        <f>B12*100/B5</f>
        <v>7.3406740687549002E-2</v>
      </c>
      <c r="D12" s="40">
        <f>D13</f>
        <v>619.5</v>
      </c>
      <c r="E12" s="41">
        <f>D12*100/D5</f>
        <v>7.4706910421545994E-2</v>
      </c>
      <c r="F12" s="40">
        <f>SUM(F13)</f>
        <v>619.5</v>
      </c>
      <c r="G12" s="41">
        <f>F12*100/F5</f>
        <v>7.6184626843340264E-2</v>
      </c>
      <c r="H12" s="41">
        <f t="shared" si="1"/>
        <v>10.133333333333326</v>
      </c>
      <c r="I12" s="40">
        <f t="shared" si="0"/>
        <v>100</v>
      </c>
    </row>
    <row r="13" spans="1:9" ht="30" x14ac:dyDescent="0.2">
      <c r="A13" s="39" t="s">
        <v>45</v>
      </c>
      <c r="B13" s="40">
        <v>562.5</v>
      </c>
      <c r="C13" s="41"/>
      <c r="D13" s="40">
        <v>619.5</v>
      </c>
      <c r="E13" s="41"/>
      <c r="F13" s="40">
        <v>619.5</v>
      </c>
      <c r="G13" s="41"/>
      <c r="H13" s="41">
        <f t="shared" si="1"/>
        <v>10.133333333333326</v>
      </c>
      <c r="I13" s="40">
        <f t="shared" si="0"/>
        <v>100</v>
      </c>
    </row>
    <row r="14" spans="1:9" ht="45" x14ac:dyDescent="0.2">
      <c r="A14" s="39" t="s">
        <v>46</v>
      </c>
      <c r="B14" s="40">
        <f>SUM(B15:B16)</f>
        <v>149.714</v>
      </c>
      <c r="C14" s="41">
        <f>B14*100/B5</f>
        <v>1.9537807600525706E-2</v>
      </c>
      <c r="D14" s="40">
        <f>SUM(D15:D16)</f>
        <v>0</v>
      </c>
      <c r="E14" s="41">
        <f>D14*100/D5</f>
        <v>0</v>
      </c>
      <c r="F14" s="40">
        <f>SUM(F15:F16)</f>
        <v>0</v>
      </c>
      <c r="G14" s="41">
        <f>F14*100/F5</f>
        <v>0</v>
      </c>
      <c r="H14" s="41">
        <f t="shared" si="1"/>
        <v>-100</v>
      </c>
      <c r="I14" s="40" t="e">
        <f t="shared" si="0"/>
        <v>#DIV/0!</v>
      </c>
    </row>
    <row r="15" spans="1:9" ht="15" x14ac:dyDescent="0.2">
      <c r="A15" s="39" t="s">
        <v>107</v>
      </c>
      <c r="B15" s="40">
        <v>76.289000000000001</v>
      </c>
      <c r="C15" s="41"/>
      <c r="D15" s="40">
        <v>0</v>
      </c>
      <c r="E15" s="41"/>
      <c r="F15" s="40">
        <v>0</v>
      </c>
      <c r="G15" s="41"/>
      <c r="H15" s="41">
        <f t="shared" si="1"/>
        <v>-100</v>
      </c>
      <c r="I15" s="40" t="e">
        <f t="shared" si="0"/>
        <v>#DIV/0!</v>
      </c>
    </row>
    <row r="16" spans="1:9" ht="63.75" customHeight="1" x14ac:dyDescent="0.2">
      <c r="A16" s="39" t="s">
        <v>91</v>
      </c>
      <c r="B16" s="40">
        <v>73.424999999999997</v>
      </c>
      <c r="C16" s="41"/>
      <c r="D16" s="40">
        <v>0</v>
      </c>
      <c r="E16" s="41"/>
      <c r="F16" s="40">
        <v>0</v>
      </c>
      <c r="G16" s="41"/>
      <c r="H16" s="41">
        <f t="shared" si="1"/>
        <v>-100</v>
      </c>
      <c r="I16" s="40" t="e">
        <f t="shared" si="0"/>
        <v>#DIV/0!</v>
      </c>
    </row>
    <row r="17" spans="1:9" ht="15" x14ac:dyDescent="0.2">
      <c r="A17" s="39" t="s">
        <v>47</v>
      </c>
      <c r="B17" s="40">
        <f>SUM(B18:B21)</f>
        <v>10323.91467</v>
      </c>
      <c r="C17" s="41">
        <f>B17*100/B5</f>
        <v>1.3472798703307964</v>
      </c>
      <c r="D17" s="40">
        <f>SUM(D18:D21)</f>
        <v>26533.731749999999</v>
      </c>
      <c r="E17" s="41">
        <f>D17*100/D5</f>
        <v>3.1997629071776927</v>
      </c>
      <c r="F17" s="40">
        <f>SUM(F18:F21)</f>
        <v>26473.025690000002</v>
      </c>
      <c r="G17" s="41">
        <f>F17*100/F5</f>
        <v>3.2555893197850048</v>
      </c>
      <c r="H17" s="41">
        <f t="shared" si="1"/>
        <v>156.42429772232902</v>
      </c>
      <c r="I17" s="40">
        <f t="shared" si="0"/>
        <v>99.771211751999417</v>
      </c>
    </row>
    <row r="18" spans="1:9" ht="15" x14ac:dyDescent="0.2">
      <c r="A18" s="39" t="s">
        <v>48</v>
      </c>
      <c r="B18" s="40">
        <v>1306.48</v>
      </c>
      <c r="C18" s="41"/>
      <c r="D18" s="40">
        <v>1236.9000000000001</v>
      </c>
      <c r="E18" s="41"/>
      <c r="F18" s="40">
        <v>1236.4939999999999</v>
      </c>
      <c r="G18" s="41"/>
      <c r="H18" s="41">
        <f t="shared" si="1"/>
        <v>-5.3568366909558591</v>
      </c>
      <c r="I18" s="40">
        <f t="shared" si="0"/>
        <v>99.967176004527431</v>
      </c>
    </row>
    <row r="19" spans="1:9" ht="15" x14ac:dyDescent="0.2">
      <c r="A19" s="39" t="s">
        <v>49</v>
      </c>
      <c r="B19" s="40">
        <v>3055.0578099999998</v>
      </c>
      <c r="C19" s="41"/>
      <c r="D19" s="40">
        <v>7674.8</v>
      </c>
      <c r="E19" s="41"/>
      <c r="F19" s="40">
        <v>7657.1107300000003</v>
      </c>
      <c r="G19" s="41"/>
      <c r="H19" s="41">
        <f t="shared" si="1"/>
        <v>150.63717959562933</v>
      </c>
      <c r="I19" s="40">
        <f t="shared" si="0"/>
        <v>99.769514905925888</v>
      </c>
    </row>
    <row r="20" spans="1:9" ht="15" x14ac:dyDescent="0.2">
      <c r="A20" s="39" t="s">
        <v>50</v>
      </c>
      <c r="B20" s="40">
        <v>3280</v>
      </c>
      <c r="C20" s="41"/>
      <c r="D20" s="40">
        <v>0</v>
      </c>
      <c r="E20" s="41"/>
      <c r="F20" s="40">
        <v>0</v>
      </c>
      <c r="G20" s="41"/>
      <c r="H20" s="41">
        <f t="shared" si="1"/>
        <v>-100</v>
      </c>
      <c r="I20" s="40" t="s">
        <v>106</v>
      </c>
    </row>
    <row r="21" spans="1:9" ht="30" x14ac:dyDescent="0.2">
      <c r="A21" s="39" t="s">
        <v>51</v>
      </c>
      <c r="B21" s="40">
        <v>2682.3768599999999</v>
      </c>
      <c r="C21" s="41"/>
      <c r="D21" s="40">
        <v>17622.031749999998</v>
      </c>
      <c r="E21" s="41"/>
      <c r="F21" s="40">
        <v>17579.420959999999</v>
      </c>
      <c r="G21" s="41"/>
      <c r="H21" s="41">
        <f t="shared" si="1"/>
        <v>555.36730584530915</v>
      </c>
      <c r="I21" s="40">
        <f t="shared" si="0"/>
        <v>99.758195929933009</v>
      </c>
    </row>
    <row r="22" spans="1:9" ht="30" x14ac:dyDescent="0.2">
      <c r="A22" s="39" t="s">
        <v>52</v>
      </c>
      <c r="B22" s="40">
        <f>SUM(B23:B24)</f>
        <v>89646.143199999991</v>
      </c>
      <c r="C22" s="41">
        <f>B22*100/B5</f>
        <v>11.698899888926725</v>
      </c>
      <c r="D22" s="40">
        <f>SUM(D23:D26)</f>
        <v>58018.36</v>
      </c>
      <c r="E22" s="41">
        <f>D22*100/D5</f>
        <v>6.9965656550847566</v>
      </c>
      <c r="F22" s="40">
        <f>SUM(F23:F26)</f>
        <v>52915.439570000002</v>
      </c>
      <c r="G22" s="41">
        <f>F22*100/F5</f>
        <v>6.5074140724645231</v>
      </c>
      <c r="H22" s="41">
        <f t="shared" si="1"/>
        <v>-40.97298814970101</v>
      </c>
      <c r="I22" s="40">
        <f t="shared" si="0"/>
        <v>91.204645512213716</v>
      </c>
    </row>
    <row r="23" spans="1:9" ht="15" x14ac:dyDescent="0.2">
      <c r="A23" s="39" t="s">
        <v>53</v>
      </c>
      <c r="B23" s="40">
        <v>74880.915559999994</v>
      </c>
      <c r="C23" s="41"/>
      <c r="D23" s="40">
        <v>26593.599999999999</v>
      </c>
      <c r="E23" s="41"/>
      <c r="F23" s="40">
        <v>21540.685570000001</v>
      </c>
      <c r="G23" s="41"/>
      <c r="H23" s="41">
        <f t="shared" si="1"/>
        <v>-71.233410530697839</v>
      </c>
      <c r="I23" s="40">
        <f t="shared" si="0"/>
        <v>80.999509543649609</v>
      </c>
    </row>
    <row r="24" spans="1:9" ht="15" x14ac:dyDescent="0.2">
      <c r="A24" s="39" t="s">
        <v>54</v>
      </c>
      <c r="B24" s="40">
        <v>14765.227639999999</v>
      </c>
      <c r="C24" s="41"/>
      <c r="D24" s="40">
        <v>29624.76</v>
      </c>
      <c r="E24" s="41"/>
      <c r="F24" s="40">
        <v>29574.754000000001</v>
      </c>
      <c r="G24" s="41"/>
      <c r="H24" s="41">
        <f t="shared" si="1"/>
        <v>100.3000205691377</v>
      </c>
      <c r="I24" s="40">
        <f t="shared" si="0"/>
        <v>99.831202008050042</v>
      </c>
    </row>
    <row r="25" spans="1:9" ht="15" x14ac:dyDescent="0.2">
      <c r="A25" s="39" t="s">
        <v>108</v>
      </c>
      <c r="B25" s="40">
        <v>0</v>
      </c>
      <c r="C25" s="41"/>
      <c r="D25" s="40">
        <v>1800</v>
      </c>
      <c r="E25" s="41"/>
      <c r="F25" s="40">
        <v>1800</v>
      </c>
      <c r="G25" s="41"/>
      <c r="H25" s="41" t="s">
        <v>106</v>
      </c>
      <c r="I25" s="40">
        <f t="shared" si="0"/>
        <v>100</v>
      </c>
    </row>
    <row r="26" spans="1:9" ht="30" x14ac:dyDescent="0.2">
      <c r="A26" s="39" t="s">
        <v>109</v>
      </c>
      <c r="B26" s="40">
        <v>0</v>
      </c>
      <c r="C26" s="41"/>
      <c r="D26" s="40">
        <v>0</v>
      </c>
      <c r="E26" s="41"/>
      <c r="F26" s="40">
        <v>0</v>
      </c>
      <c r="G26" s="41"/>
      <c r="H26" s="41" t="s">
        <v>106</v>
      </c>
      <c r="I26" s="40" t="e">
        <f t="shared" si="0"/>
        <v>#DIV/0!</v>
      </c>
    </row>
    <row r="27" spans="1:9" ht="15" x14ac:dyDescent="0.2">
      <c r="A27" s="39" t="s">
        <v>110</v>
      </c>
      <c r="B27" s="40">
        <f>SUM(B28)</f>
        <v>0</v>
      </c>
      <c r="C27" s="41">
        <f>B27*100/B5</f>
        <v>0</v>
      </c>
      <c r="D27" s="40">
        <f>SUM(D28)</f>
        <v>900</v>
      </c>
      <c r="E27" s="41">
        <f>D27*100/D5</f>
        <v>0.10853304177464308</v>
      </c>
      <c r="F27" s="40">
        <f>SUM(F28)</f>
        <v>900</v>
      </c>
      <c r="G27" s="41">
        <f>F27*100/F5</f>
        <v>0.11067984529298827</v>
      </c>
      <c r="H27" s="41" t="s">
        <v>106</v>
      </c>
      <c r="I27" s="40">
        <f t="shared" si="0"/>
        <v>100</v>
      </c>
    </row>
    <row r="28" spans="1:9" ht="30" x14ac:dyDescent="0.2">
      <c r="A28" s="39" t="s">
        <v>111</v>
      </c>
      <c r="B28" s="40">
        <v>0</v>
      </c>
      <c r="C28" s="41"/>
      <c r="D28" s="40">
        <v>900</v>
      </c>
      <c r="E28" s="41"/>
      <c r="F28" s="40">
        <v>900</v>
      </c>
      <c r="G28" s="41"/>
      <c r="H28" s="41" t="s">
        <v>106</v>
      </c>
      <c r="I28" s="40">
        <f t="shared" si="0"/>
        <v>100</v>
      </c>
    </row>
    <row r="29" spans="1:9" ht="15" x14ac:dyDescent="0.2">
      <c r="A29" s="39" t="s">
        <v>55</v>
      </c>
      <c r="B29" s="40">
        <f>SUM(B30:B34)</f>
        <v>432348.14321999997</v>
      </c>
      <c r="C29" s="41">
        <f>B29*100/B5</f>
        <v>56.421809841944594</v>
      </c>
      <c r="D29" s="40">
        <f>SUM(D30:D34)</f>
        <v>501955.42181999999</v>
      </c>
      <c r="E29" s="41">
        <f>D29*100/D5</f>
        <v>60.531943072665165</v>
      </c>
      <c r="F29" s="40">
        <f>SUM(F30:F34)</f>
        <v>494196.67257</v>
      </c>
      <c r="G29" s="41">
        <f>F29*100/F5</f>
        <v>60.775123627063536</v>
      </c>
      <c r="H29" s="41">
        <f t="shared" si="1"/>
        <v>14.305260776505406</v>
      </c>
      <c r="I29" s="40">
        <f t="shared" si="0"/>
        <v>98.454295159943044</v>
      </c>
    </row>
    <row r="30" spans="1:9" ht="15" x14ac:dyDescent="0.2">
      <c r="A30" s="39" t="s">
        <v>56</v>
      </c>
      <c r="B30" s="40">
        <v>106737.63707</v>
      </c>
      <c r="C30" s="41"/>
      <c r="D30" s="40">
        <v>122093.6</v>
      </c>
      <c r="E30" s="41"/>
      <c r="F30" s="40">
        <v>118062.9</v>
      </c>
      <c r="G30" s="41"/>
      <c r="H30" s="41">
        <f t="shared" si="1"/>
        <v>10.610374410455364</v>
      </c>
      <c r="I30" s="40">
        <f t="shared" si="0"/>
        <v>96.698680356709914</v>
      </c>
    </row>
    <row r="31" spans="1:9" ht="15" x14ac:dyDescent="0.2">
      <c r="A31" s="39" t="s">
        <v>57</v>
      </c>
      <c r="B31" s="40">
        <v>266367.31331</v>
      </c>
      <c r="C31" s="41"/>
      <c r="D31" s="40">
        <v>314388.50682000001</v>
      </c>
      <c r="E31" s="41"/>
      <c r="F31" s="40">
        <v>310716.56231000001</v>
      </c>
      <c r="G31" s="41"/>
      <c r="H31" s="41">
        <f t="shared" si="1"/>
        <v>16.64965886725976</v>
      </c>
      <c r="I31" s="40">
        <f t="shared" si="0"/>
        <v>98.832036022200285</v>
      </c>
    </row>
    <row r="32" spans="1:9" ht="15" x14ac:dyDescent="0.2">
      <c r="A32" s="39" t="s">
        <v>58</v>
      </c>
      <c r="B32" s="40">
        <v>32680.791740000001</v>
      </c>
      <c r="C32" s="41"/>
      <c r="D32" s="40">
        <v>36120.315000000002</v>
      </c>
      <c r="E32" s="41"/>
      <c r="F32" s="40">
        <v>36120.249000000003</v>
      </c>
      <c r="G32" s="41"/>
      <c r="H32" s="41">
        <f t="shared" si="1"/>
        <v>10.524400043191861</v>
      </c>
      <c r="I32" s="40">
        <f t="shared" si="0"/>
        <v>99.999817277341023</v>
      </c>
    </row>
    <row r="33" spans="1:9" ht="15" x14ac:dyDescent="0.2">
      <c r="A33" s="39" t="s">
        <v>59</v>
      </c>
      <c r="B33" s="40">
        <v>310.80797999999999</v>
      </c>
      <c r="C33" s="41"/>
      <c r="D33" s="40">
        <v>308.2</v>
      </c>
      <c r="E33" s="41"/>
      <c r="F33" s="40">
        <v>307.9622</v>
      </c>
      <c r="G33" s="41"/>
      <c r="H33" s="41">
        <f t="shared" si="1"/>
        <v>-0.91560712179912684</v>
      </c>
      <c r="I33" s="40">
        <f t="shared" si="0"/>
        <v>99.922842310188187</v>
      </c>
    </row>
    <row r="34" spans="1:9" ht="15" x14ac:dyDescent="0.2">
      <c r="A34" s="39" t="s">
        <v>60</v>
      </c>
      <c r="B34" s="40">
        <v>26251.593120000001</v>
      </c>
      <c r="C34" s="41"/>
      <c r="D34" s="40">
        <v>29044.799999999999</v>
      </c>
      <c r="E34" s="41"/>
      <c r="F34" s="40">
        <v>28988.999059999998</v>
      </c>
      <c r="G34" s="41"/>
      <c r="H34" s="41">
        <f t="shared" si="1"/>
        <v>10.427580251937087</v>
      </c>
      <c r="I34" s="40">
        <f t="shared" si="0"/>
        <v>99.807879758166692</v>
      </c>
    </row>
    <row r="35" spans="1:9" ht="15" x14ac:dyDescent="0.2">
      <c r="A35" s="39" t="s">
        <v>61</v>
      </c>
      <c r="B35" s="40">
        <f>SUM(B36:B37)</f>
        <v>34199.212330000002</v>
      </c>
      <c r="C35" s="41">
        <f>B35*100/B5</f>
        <v>4.463027042180868</v>
      </c>
      <c r="D35" s="40">
        <f>SUM(D36:D37)</f>
        <v>39303.032290000003</v>
      </c>
      <c r="E35" s="41">
        <f>D35*100/D5</f>
        <v>4.7396418282230179</v>
      </c>
      <c r="F35" s="40">
        <f>SUM(F36:F37)</f>
        <v>39295.060649999999</v>
      </c>
      <c r="G35" s="41">
        <f>F35*100/F5</f>
        <v>4.8324124816895457</v>
      </c>
      <c r="H35" s="41">
        <f t="shared" si="1"/>
        <v>14.900484463877106</v>
      </c>
      <c r="I35" s="40">
        <f t="shared" si="0"/>
        <v>99.979717493700775</v>
      </c>
    </row>
    <row r="36" spans="1:9" ht="15" x14ac:dyDescent="0.2">
      <c r="A36" s="39" t="s">
        <v>62</v>
      </c>
      <c r="B36" s="40">
        <v>26099.096669999999</v>
      </c>
      <c r="C36" s="41"/>
      <c r="D36" s="40">
        <v>30387.132290000001</v>
      </c>
      <c r="E36" s="41"/>
      <c r="F36" s="40">
        <v>30387.060649999999</v>
      </c>
      <c r="G36" s="41"/>
      <c r="H36" s="41">
        <f t="shared" si="1"/>
        <v>16.429549398653577</v>
      </c>
      <c r="I36" s="40">
        <f t="shared" si="0"/>
        <v>99.999764242313759</v>
      </c>
    </row>
    <row r="37" spans="1:9" ht="30" x14ac:dyDescent="0.2">
      <c r="A37" s="39" t="s">
        <v>92</v>
      </c>
      <c r="B37" s="40">
        <v>8100.1156600000004</v>
      </c>
      <c r="C37" s="41"/>
      <c r="D37" s="40">
        <v>8915.9</v>
      </c>
      <c r="E37" s="41"/>
      <c r="F37" s="40">
        <v>8908</v>
      </c>
      <c r="G37" s="41"/>
      <c r="H37" s="41">
        <f t="shared" si="1"/>
        <v>9.9737383256080676</v>
      </c>
      <c r="I37" s="40">
        <f t="shared" si="0"/>
        <v>99.911394250720633</v>
      </c>
    </row>
    <row r="38" spans="1:9" ht="15" x14ac:dyDescent="0.2">
      <c r="A38" s="39" t="s">
        <v>63</v>
      </c>
      <c r="B38" s="40">
        <f>SUM(B39:B42)</f>
        <v>19567.251939999998</v>
      </c>
      <c r="C38" s="41">
        <f>B38*100/B5</f>
        <v>2.5535434473378134</v>
      </c>
      <c r="D38" s="40">
        <f>SUM(D39:D42)</f>
        <v>19164.854999999996</v>
      </c>
      <c r="E38" s="41">
        <f>D38*100/D5</f>
        <v>2.3111333425777523</v>
      </c>
      <c r="F38" s="40">
        <f>SUM(F39:F42)</f>
        <v>18530.990549999999</v>
      </c>
      <c r="G38" s="41">
        <f>F38*100/F5</f>
        <v>2.278896852444253</v>
      </c>
      <c r="H38" s="41">
        <f t="shared" si="1"/>
        <v>-5.2958963945347932</v>
      </c>
      <c r="I38" s="40">
        <f t="shared" si="0"/>
        <v>96.692568506257942</v>
      </c>
    </row>
    <row r="39" spans="1:9" ht="15" x14ac:dyDescent="0.2">
      <c r="A39" s="39" t="s">
        <v>64</v>
      </c>
      <c r="B39" s="40">
        <v>2937.8326000000002</v>
      </c>
      <c r="C39" s="41"/>
      <c r="D39" s="40">
        <v>3316.4</v>
      </c>
      <c r="E39" s="41"/>
      <c r="F39" s="40">
        <v>3304.4018999999998</v>
      </c>
      <c r="G39" s="41"/>
      <c r="H39" s="41">
        <f t="shared" si="1"/>
        <v>12.477542117273785</v>
      </c>
      <c r="I39" s="40">
        <f t="shared" si="0"/>
        <v>99.638219153298749</v>
      </c>
    </row>
    <row r="40" spans="1:9" ht="15" x14ac:dyDescent="0.2">
      <c r="A40" s="39" t="s">
        <v>65</v>
      </c>
      <c r="B40" s="40">
        <v>7860.5411199999999</v>
      </c>
      <c r="C40" s="41"/>
      <c r="D40" s="40">
        <v>6920.4</v>
      </c>
      <c r="E40" s="41"/>
      <c r="F40" s="40">
        <v>6373.72822</v>
      </c>
      <c r="G40" s="41"/>
      <c r="H40" s="41">
        <f t="shared" si="1"/>
        <v>-18.914892464807821</v>
      </c>
      <c r="I40" s="40">
        <f t="shared" si="0"/>
        <v>92.100575400265882</v>
      </c>
    </row>
    <row r="41" spans="1:9" ht="15" x14ac:dyDescent="0.2">
      <c r="A41" s="39" t="s">
        <v>66</v>
      </c>
      <c r="B41" s="40">
        <v>7226.7782200000001</v>
      </c>
      <c r="C41" s="41"/>
      <c r="D41" s="40">
        <v>7441.9549999999999</v>
      </c>
      <c r="E41" s="41"/>
      <c r="F41" s="40">
        <v>7366.7604300000003</v>
      </c>
      <c r="G41" s="41"/>
      <c r="H41" s="41">
        <f t="shared" si="1"/>
        <v>1.9369933010065381</v>
      </c>
      <c r="I41" s="40">
        <f t="shared" si="0"/>
        <v>98.989585801042878</v>
      </c>
    </row>
    <row r="42" spans="1:9" ht="30" x14ac:dyDescent="0.2">
      <c r="A42" s="39" t="s">
        <v>67</v>
      </c>
      <c r="B42" s="40">
        <v>1542.1</v>
      </c>
      <c r="C42" s="41"/>
      <c r="D42" s="40">
        <v>1486.1</v>
      </c>
      <c r="E42" s="41"/>
      <c r="F42" s="40">
        <v>1486.1</v>
      </c>
      <c r="G42" s="41"/>
      <c r="H42" s="41">
        <f t="shared" si="1"/>
        <v>-3.6314117113027748</v>
      </c>
      <c r="I42" s="40">
        <f t="shared" si="0"/>
        <v>100</v>
      </c>
    </row>
    <row r="43" spans="1:9" ht="30" x14ac:dyDescent="0.2">
      <c r="A43" s="39" t="s">
        <v>112</v>
      </c>
      <c r="B43" s="40">
        <f>SUM(B44)</f>
        <v>301.74185999999997</v>
      </c>
      <c r="C43" s="41">
        <f>B43*100/B5</f>
        <v>3.9377575949508824E-2</v>
      </c>
      <c r="D43" s="40">
        <f>SUM(D44)</f>
        <v>0</v>
      </c>
      <c r="E43" s="41">
        <f>D43*100/D5</f>
        <v>0</v>
      </c>
      <c r="F43" s="40">
        <f>SUM(F44)</f>
        <v>0</v>
      </c>
      <c r="G43" s="41">
        <f>F43*100/F5</f>
        <v>0</v>
      </c>
      <c r="H43" s="41">
        <f t="shared" si="1"/>
        <v>-100</v>
      </c>
      <c r="I43" s="40" t="s">
        <v>106</v>
      </c>
    </row>
    <row r="44" spans="1:9" ht="15" x14ac:dyDescent="0.2">
      <c r="A44" s="39" t="s">
        <v>113</v>
      </c>
      <c r="B44" s="40">
        <v>301.74185999999997</v>
      </c>
      <c r="C44" s="41"/>
      <c r="D44" s="40">
        <v>0</v>
      </c>
      <c r="E44" s="41"/>
      <c r="F44" s="40">
        <v>0</v>
      </c>
      <c r="G44" s="41"/>
      <c r="H44" s="41">
        <f t="shared" si="1"/>
        <v>-100</v>
      </c>
      <c r="I44" s="40" t="s">
        <v>106</v>
      </c>
    </row>
    <row r="45" spans="1:9" ht="15" x14ac:dyDescent="0.2">
      <c r="A45" s="39" t="s">
        <v>68</v>
      </c>
      <c r="B45" s="40">
        <f>SUM(B46:B48)</f>
        <v>41791.695</v>
      </c>
      <c r="C45" s="41">
        <f>B45*100/B5</f>
        <v>5.4538526537922456</v>
      </c>
      <c r="D45" s="40">
        <f>SUM(D46:D48)</f>
        <v>27604.862000000001</v>
      </c>
      <c r="E45" s="41">
        <f>D45*100/D5</f>
        <v>3.3289329340325082</v>
      </c>
      <c r="F45" s="40">
        <f>SUM(F46:F48)</f>
        <v>26896.6083</v>
      </c>
      <c r="G45" s="41">
        <f>F45*100/F5</f>
        <v>3.3076804950556715</v>
      </c>
      <c r="H45" s="41">
        <f t="shared" si="1"/>
        <v>-35.641260063751901</v>
      </c>
      <c r="I45" s="40">
        <f t="shared" si="0"/>
        <v>97.434315375313233</v>
      </c>
    </row>
    <row r="46" spans="1:9" ht="15" x14ac:dyDescent="0.25">
      <c r="A46" s="42" t="s">
        <v>114</v>
      </c>
      <c r="B46" s="40">
        <v>7984.6</v>
      </c>
      <c r="C46" s="41"/>
      <c r="D46" s="40">
        <v>10241.299999999999</v>
      </c>
      <c r="E46" s="41"/>
      <c r="F46" s="40">
        <v>10241.1883</v>
      </c>
      <c r="G46" s="41"/>
      <c r="H46" s="41">
        <f t="shared" si="1"/>
        <v>28.261757633444375</v>
      </c>
      <c r="I46" s="40">
        <f t="shared" si="0"/>
        <v>99.998909318152968</v>
      </c>
    </row>
    <row r="47" spans="1:9" ht="15" x14ac:dyDescent="0.2">
      <c r="A47" s="39" t="s">
        <v>69</v>
      </c>
      <c r="B47" s="40">
        <v>26092.794999999998</v>
      </c>
      <c r="C47" s="41"/>
      <c r="D47" s="40">
        <v>10863.562</v>
      </c>
      <c r="E47" s="41"/>
      <c r="F47" s="40">
        <v>10155.42</v>
      </c>
      <c r="G47" s="41"/>
      <c r="H47" s="41">
        <f t="shared" si="1"/>
        <v>-61.079600709697829</v>
      </c>
      <c r="I47" s="40">
        <f t="shared" si="0"/>
        <v>93.48149345490917</v>
      </c>
    </row>
    <row r="48" spans="1:9" ht="15" x14ac:dyDescent="0.2">
      <c r="A48" s="39" t="s">
        <v>115</v>
      </c>
      <c r="B48" s="40">
        <v>7714.3</v>
      </c>
      <c r="C48" s="41"/>
      <c r="D48" s="40">
        <v>6500</v>
      </c>
      <c r="E48" s="41"/>
      <c r="F48" s="40">
        <v>6500</v>
      </c>
      <c r="G48" s="41"/>
      <c r="H48" s="41">
        <f t="shared" si="1"/>
        <v>-15.740896776117083</v>
      </c>
      <c r="I48" s="40">
        <f t="shared" si="0"/>
        <v>100</v>
      </c>
    </row>
    <row r="49" spans="1:9" ht="45" x14ac:dyDescent="0.2">
      <c r="A49" s="39" t="s">
        <v>70</v>
      </c>
      <c r="B49" s="40">
        <f>SUM(B50)</f>
        <v>4729.6831599999996</v>
      </c>
      <c r="C49" s="41">
        <f>B49*100/B5</f>
        <v>0.61722777824068853</v>
      </c>
      <c r="D49" s="40">
        <f>SUM(D50)</f>
        <v>7316.3</v>
      </c>
      <c r="E49" s="41">
        <f>D49*100/D5</f>
        <v>0.88228921503980129</v>
      </c>
      <c r="F49" s="40">
        <f>SUM(F50)</f>
        <v>7303.7299400000002</v>
      </c>
      <c r="G49" s="41">
        <f>F49*100/F5</f>
        <v>0.89819522202329627</v>
      </c>
      <c r="H49" s="41">
        <f t="shared" si="1"/>
        <v>54.423239209114399</v>
      </c>
      <c r="I49" s="40">
        <f t="shared" si="0"/>
        <v>99.828191025518365</v>
      </c>
    </row>
    <row r="50" spans="1:9" ht="30" x14ac:dyDescent="0.2">
      <c r="A50" s="39" t="s">
        <v>93</v>
      </c>
      <c r="B50" s="40">
        <v>4729.6831599999996</v>
      </c>
      <c r="C50" s="41"/>
      <c r="D50" s="40">
        <v>7316.3</v>
      </c>
      <c r="E50" s="41"/>
      <c r="F50" s="40">
        <v>7303.7299400000002</v>
      </c>
      <c r="G50" s="41"/>
      <c r="H50" s="41">
        <f t="shared" si="1"/>
        <v>54.423239209114399</v>
      </c>
      <c r="I50" s="40">
        <f t="shared" si="0"/>
        <v>99.828191025518365</v>
      </c>
    </row>
    <row r="51" spans="1:9" ht="60" customHeight="1" x14ac:dyDescent="0.2">
      <c r="A51" s="39" t="s">
        <v>94</v>
      </c>
      <c r="B51" s="40">
        <f>SUM(B52:B53)</f>
        <v>68765.936990000002</v>
      </c>
      <c r="C51" s="41">
        <f>B51*100/B5</f>
        <v>8.9740147640200245</v>
      </c>
      <c r="D51" s="40">
        <f>SUM(D52:D53)</f>
        <v>77918.617759999994</v>
      </c>
      <c r="E51" s="41">
        <f>D51*100/D5</f>
        <v>9.3963828848539173</v>
      </c>
      <c r="F51" s="40">
        <f>SUM(F52:F53)</f>
        <v>76625.366160000005</v>
      </c>
      <c r="G51" s="41">
        <f>F51*100/F5</f>
        <v>9.4232040801193104</v>
      </c>
      <c r="H51" s="41">
        <f t="shared" si="1"/>
        <v>11.429247551942652</v>
      </c>
      <c r="I51" s="40">
        <f t="shared" si="0"/>
        <v>98.34025341160006</v>
      </c>
    </row>
    <row r="52" spans="1:9" ht="60" x14ac:dyDescent="0.2">
      <c r="A52" s="39" t="s">
        <v>71</v>
      </c>
      <c r="B52" s="40">
        <v>7228</v>
      </c>
      <c r="C52" s="41"/>
      <c r="D52" s="40">
        <v>7276</v>
      </c>
      <c r="E52" s="41"/>
      <c r="F52" s="40">
        <v>7276</v>
      </c>
      <c r="G52" s="41"/>
      <c r="H52" s="41">
        <f t="shared" si="1"/>
        <v>0.66408411732152217</v>
      </c>
      <c r="I52" s="40">
        <f t="shared" si="0"/>
        <v>100</v>
      </c>
    </row>
    <row r="53" spans="1:9" ht="30" x14ac:dyDescent="0.2">
      <c r="A53" s="39" t="s">
        <v>72</v>
      </c>
      <c r="B53" s="40">
        <v>61537.936990000002</v>
      </c>
      <c r="C53" s="41"/>
      <c r="D53" s="40">
        <v>70642.617759999994</v>
      </c>
      <c r="E53" s="41"/>
      <c r="F53" s="40">
        <v>69349.366160000005</v>
      </c>
      <c r="G53" s="41"/>
      <c r="H53" s="41">
        <f t="shared" si="1"/>
        <v>12.693680601072742</v>
      </c>
      <c r="I53" s="40">
        <f t="shared" si="0"/>
        <v>98.169303968330183</v>
      </c>
    </row>
    <row r="54" spans="1:9" ht="30" x14ac:dyDescent="0.2">
      <c r="A54" s="39" t="s">
        <v>95</v>
      </c>
      <c r="B54" s="40">
        <f>[1]Доходы!B7-[1]Расходы!B5+[1]Расходы!M10</f>
        <v>-288152.60267999978</v>
      </c>
      <c r="C54" s="40"/>
      <c r="D54" s="40">
        <f>[1]Доходы!D7-[1]Расходы!D5+[1]Расходы!O10</f>
        <v>-33562.18312000006</v>
      </c>
      <c r="E54" s="40"/>
      <c r="F54" s="40">
        <f>[1]Доходы!F7-[1]Расходы!F5+[1]Расходы!Q10</f>
        <v>-1165.5960799999884</v>
      </c>
      <c r="G54" s="41"/>
      <c r="H54" s="41">
        <f t="shared" si="1"/>
        <v>-99.595493474929881</v>
      </c>
      <c r="I54" s="40">
        <f t="shared" si="0"/>
        <v>3.4729447599771821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K18" sqref="K18"/>
    </sheetView>
  </sheetViews>
  <sheetFormatPr defaultRowHeight="12.75" x14ac:dyDescent="0.2"/>
  <cols>
    <col min="1" max="1" width="37.7109375" customWidth="1"/>
    <col min="2" max="2" width="17.5703125" customWidth="1"/>
    <col min="3" max="3" width="12.42578125" customWidth="1"/>
    <col min="4" max="4" width="17.5703125" customWidth="1"/>
    <col min="5" max="5" width="13.7109375" customWidth="1"/>
    <col min="6" max="6" width="17.5703125" customWidth="1"/>
    <col min="7" max="7" width="12.42578125" customWidth="1"/>
    <col min="8" max="8" width="10.42578125" customWidth="1"/>
    <col min="9" max="9" width="11.28515625" customWidth="1"/>
  </cols>
  <sheetData>
    <row r="1" spans="1:9" ht="14.25" x14ac:dyDescent="0.2">
      <c r="A1" s="49" t="s">
        <v>98</v>
      </c>
      <c r="B1" s="50"/>
      <c r="C1" s="50"/>
      <c r="D1" s="50"/>
      <c r="E1" s="50"/>
      <c r="F1" s="50"/>
      <c r="G1" s="50"/>
      <c r="H1" s="50"/>
      <c r="I1" s="50"/>
    </row>
    <row r="2" spans="1:9" ht="15" x14ac:dyDescent="0.25">
      <c r="A2" s="2"/>
      <c r="B2" s="2"/>
      <c r="C2" s="2"/>
      <c r="D2" s="2"/>
      <c r="E2" s="2"/>
      <c r="F2" s="2"/>
      <c r="G2" s="2"/>
      <c r="H2" s="2"/>
      <c r="I2" s="3" t="s">
        <v>79</v>
      </c>
    </row>
    <row r="3" spans="1:9" s="1" customFormat="1" ht="99.75" x14ac:dyDescent="0.2">
      <c r="A3" s="4" t="s">
        <v>0</v>
      </c>
      <c r="B3" s="19" t="s">
        <v>101</v>
      </c>
      <c r="C3" s="4" t="s">
        <v>1</v>
      </c>
      <c r="D3" s="4" t="s">
        <v>102</v>
      </c>
      <c r="E3" s="4" t="s">
        <v>2</v>
      </c>
      <c r="F3" s="4" t="s">
        <v>103</v>
      </c>
      <c r="G3" s="4" t="s">
        <v>2</v>
      </c>
      <c r="H3" s="4" t="s">
        <v>3</v>
      </c>
      <c r="I3" s="4" t="s">
        <v>4</v>
      </c>
    </row>
    <row r="4" spans="1:9" s="1" customFormat="1" ht="15" x14ac:dyDescent="0.25">
      <c r="A4" s="5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</row>
    <row r="5" spans="1:9" ht="30" x14ac:dyDescent="0.25">
      <c r="A5" s="6" t="s">
        <v>78</v>
      </c>
      <c r="B5" s="25">
        <v>13679</v>
      </c>
      <c r="C5" s="7"/>
      <c r="D5" s="25">
        <v>-8434.2000000000007</v>
      </c>
      <c r="E5" s="7"/>
      <c r="F5" s="28">
        <v>-12901</v>
      </c>
      <c r="G5" s="7"/>
      <c r="H5" s="7"/>
      <c r="I5" s="7"/>
    </row>
    <row r="6" spans="1:9" ht="60" x14ac:dyDescent="0.25">
      <c r="A6" s="8" t="s">
        <v>73</v>
      </c>
      <c r="B6" s="26">
        <v>0</v>
      </c>
      <c r="C6" s="9"/>
      <c r="D6" s="26">
        <v>0</v>
      </c>
      <c r="E6" s="9"/>
      <c r="F6" s="29">
        <v>0</v>
      </c>
      <c r="G6" s="9"/>
      <c r="H6" s="9"/>
      <c r="I6" s="9"/>
    </row>
    <row r="7" spans="1:9" ht="30" x14ac:dyDescent="0.25">
      <c r="A7" s="10" t="s">
        <v>74</v>
      </c>
      <c r="B7" s="27">
        <v>25153.599999999999</v>
      </c>
      <c r="C7" s="11"/>
      <c r="D7" s="27">
        <v>-45849.599999999999</v>
      </c>
      <c r="E7" s="11"/>
      <c r="F7" s="27">
        <v>-45849.599999999999</v>
      </c>
      <c r="G7" s="11"/>
      <c r="H7" s="11"/>
      <c r="I7" s="11"/>
    </row>
    <row r="8" spans="1:9" ht="45" x14ac:dyDescent="0.25">
      <c r="A8" s="12" t="s">
        <v>75</v>
      </c>
      <c r="B8" s="18">
        <v>-9288</v>
      </c>
      <c r="C8" s="13"/>
      <c r="D8" s="18">
        <v>40004.1</v>
      </c>
      <c r="E8" s="13"/>
      <c r="F8" s="24">
        <v>40004.1</v>
      </c>
      <c r="G8" s="13"/>
      <c r="H8" s="13"/>
      <c r="I8" s="13"/>
    </row>
    <row r="9" spans="1:9" ht="30" x14ac:dyDescent="0.25">
      <c r="A9" s="12" t="s">
        <v>76</v>
      </c>
      <c r="B9" s="18">
        <v>0</v>
      </c>
      <c r="C9" s="13"/>
      <c r="D9" s="18">
        <v>0</v>
      </c>
      <c r="E9" s="13"/>
      <c r="F9" s="24">
        <v>0</v>
      </c>
      <c r="G9" s="13"/>
      <c r="H9" s="13"/>
      <c r="I9" s="13"/>
    </row>
    <row r="10" spans="1:9" ht="30" x14ac:dyDescent="0.25">
      <c r="A10" s="12" t="s">
        <v>77</v>
      </c>
      <c r="B10" s="18">
        <v>-2186.6</v>
      </c>
      <c r="C10" s="13"/>
      <c r="D10" s="18">
        <v>-2588.6999999999998</v>
      </c>
      <c r="E10" s="13"/>
      <c r="F10" s="18">
        <v>-7055.5</v>
      </c>
      <c r="G10" s="13"/>
      <c r="H10" s="13"/>
      <c r="I10" s="13"/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Доходы</vt:lpstr>
      <vt:lpstr>Расходы</vt:lpstr>
      <vt:lpstr>Источники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Козлова</dc:creator>
  <cp:lastModifiedBy>User12</cp:lastModifiedBy>
  <dcterms:created xsi:type="dcterms:W3CDTF">2021-07-16T11:47:31Z</dcterms:created>
  <dcterms:modified xsi:type="dcterms:W3CDTF">2023-02-28T11:03:45Z</dcterms:modified>
</cp:coreProperties>
</file>