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5" yWindow="3675" windowWidth="21600" windowHeight="11385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D55" i="3" l="1"/>
  <c r="F55" i="3"/>
  <c r="B55" i="3"/>
  <c r="H7" i="3"/>
  <c r="H8" i="3"/>
  <c r="H9" i="3"/>
  <c r="H10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6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6" i="3"/>
  <c r="I47" i="3"/>
  <c r="I48" i="3"/>
  <c r="I49" i="3"/>
  <c r="I50" i="3"/>
  <c r="I51" i="3"/>
  <c r="I52" i="3"/>
  <c r="I53" i="3"/>
  <c r="I54" i="3"/>
  <c r="I5" i="3"/>
  <c r="G5" i="3" l="1"/>
  <c r="G52" i="3"/>
  <c r="G50" i="3"/>
  <c r="G46" i="3"/>
  <c r="G44" i="3"/>
  <c r="G39" i="3"/>
  <c r="G36" i="3"/>
  <c r="G30" i="3"/>
  <c r="G28" i="3"/>
  <c r="G23" i="3"/>
  <c r="G18" i="3"/>
  <c r="G15" i="3"/>
  <c r="G13" i="3"/>
  <c r="G6" i="3"/>
  <c r="E5" i="3"/>
  <c r="E52" i="3"/>
  <c r="E50" i="3"/>
  <c r="E46" i="3"/>
  <c r="E44" i="3"/>
  <c r="E39" i="3"/>
  <c r="E36" i="3"/>
  <c r="E30" i="3"/>
  <c r="E28" i="3"/>
  <c r="E23" i="3"/>
  <c r="E18" i="3"/>
  <c r="E15" i="3"/>
  <c r="E13" i="3"/>
  <c r="E6" i="3"/>
  <c r="C5" i="3"/>
  <c r="C52" i="3"/>
  <c r="C50" i="3"/>
  <c r="C46" i="3"/>
  <c r="C44" i="3"/>
  <c r="C39" i="3"/>
  <c r="C36" i="3"/>
  <c r="C30" i="3"/>
  <c r="C28" i="3"/>
  <c r="C23" i="3"/>
  <c r="C18" i="3"/>
  <c r="C15" i="3"/>
  <c r="C13" i="3"/>
  <c r="C6" i="3"/>
  <c r="B5" i="3" l="1"/>
  <c r="F44" i="3"/>
  <c r="D44" i="3"/>
  <c r="B44" i="3"/>
  <c r="B6" i="3"/>
  <c r="B46" i="3"/>
  <c r="B15" i="3"/>
  <c r="D5" i="3" l="1"/>
  <c r="B28" i="3"/>
  <c r="F28" i="3"/>
  <c r="D28" i="3"/>
  <c r="F39" i="3"/>
  <c r="F46" i="3"/>
  <c r="D46" i="3"/>
  <c r="F23" i="3"/>
  <c r="D23" i="3"/>
  <c r="F15" i="3" l="1"/>
  <c r="D15" i="3"/>
  <c r="B13" i="3" l="1"/>
  <c r="I32" i="4" l="1"/>
  <c r="I36" i="4"/>
  <c r="I35" i="4"/>
  <c r="H36" i="4"/>
  <c r="H32" i="4"/>
  <c r="I16" i="4"/>
  <c r="I15" i="4"/>
  <c r="I14" i="4"/>
  <c r="I10" i="4"/>
  <c r="I9" i="4"/>
  <c r="F28" i="4"/>
  <c r="F27" i="4" s="1"/>
  <c r="D28" i="4"/>
  <c r="D27" i="4" s="1"/>
  <c r="F17" i="4"/>
  <c r="D17" i="4"/>
  <c r="B17" i="4"/>
  <c r="B11" i="4"/>
  <c r="D11" i="4"/>
  <c r="F11" i="4"/>
  <c r="B28" i="4"/>
  <c r="B27" i="4" s="1"/>
  <c r="I11" i="4" l="1"/>
  <c r="F8" i="4"/>
  <c r="D8" i="4"/>
  <c r="B8" i="4"/>
  <c r="D6" i="3"/>
  <c r="D7" i="4" l="1"/>
  <c r="E12" i="4"/>
  <c r="I8" i="4"/>
  <c r="F7" i="4"/>
  <c r="G12" i="4" s="1"/>
  <c r="F52" i="3"/>
  <c r="D52" i="3"/>
  <c r="B52" i="3"/>
  <c r="F50" i="3"/>
  <c r="D50" i="3"/>
  <c r="B50" i="3"/>
  <c r="D39" i="3"/>
  <c r="B39" i="3"/>
  <c r="F36" i="3"/>
  <c r="D36" i="3"/>
  <c r="B36" i="3"/>
  <c r="F30" i="3"/>
  <c r="D30" i="3"/>
  <c r="B30" i="3"/>
  <c r="B23" i="3"/>
  <c r="F18" i="3"/>
  <c r="D18" i="3"/>
  <c r="B18" i="3"/>
  <c r="F13" i="3"/>
  <c r="D13" i="3"/>
  <c r="F6" i="3"/>
  <c r="F5" i="3" l="1"/>
  <c r="I27" i="4"/>
  <c r="B7" i="4"/>
  <c r="C8" i="4" s="1"/>
  <c r="H5" i="3" l="1"/>
  <c r="I31" i="4"/>
  <c r="I30" i="4"/>
  <c r="I29" i="4"/>
  <c r="I28" i="4"/>
  <c r="I25" i="4"/>
  <c r="I24" i="4"/>
  <c r="I23" i="4"/>
  <c r="I22" i="4"/>
  <c r="I21" i="4"/>
  <c r="I20" i="4"/>
  <c r="I19" i="4"/>
  <c r="I18" i="4"/>
  <c r="I17" i="4"/>
  <c r="H31" i="4"/>
  <c r="H30" i="4"/>
  <c r="H29" i="4"/>
  <c r="H28" i="4"/>
  <c r="H27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1" i="4"/>
  <c r="H10" i="4"/>
  <c r="H9" i="4"/>
  <c r="H8" i="4"/>
  <c r="E31" i="4"/>
  <c r="C32" i="4"/>
  <c r="C30" i="4"/>
  <c r="C29" i="4"/>
  <c r="C28" i="4"/>
  <c r="C27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1" i="4"/>
  <c r="C10" i="4"/>
  <c r="C9" i="4"/>
  <c r="H7" i="4" l="1"/>
  <c r="I7" i="4"/>
  <c r="G11" i="4"/>
  <c r="G17" i="4"/>
  <c r="G21" i="4"/>
  <c r="G27" i="4"/>
  <c r="G31" i="4"/>
  <c r="G9" i="4"/>
  <c r="G14" i="4"/>
  <c r="G19" i="4"/>
  <c r="G24" i="4"/>
  <c r="G29" i="4"/>
  <c r="E13" i="4"/>
  <c r="E23" i="4"/>
  <c r="E8" i="4"/>
  <c r="E10" i="4"/>
  <c r="E16" i="4"/>
  <c r="E18" i="4"/>
  <c r="E20" i="4"/>
  <c r="E25" i="4"/>
  <c r="E28" i="4"/>
  <c r="E30" i="4"/>
  <c r="E32" i="4"/>
  <c r="E9" i="4"/>
  <c r="E11" i="4"/>
  <c r="E14" i="4"/>
  <c r="E17" i="4"/>
  <c r="E19" i="4"/>
  <c r="E21" i="4"/>
  <c r="E24" i="4"/>
  <c r="E27" i="4"/>
  <c r="E29" i="4"/>
  <c r="G8" i="4"/>
  <c r="G10" i="4"/>
  <c r="G13" i="4"/>
  <c r="G16" i="4"/>
  <c r="G18" i="4"/>
  <c r="G20" i="4"/>
  <c r="G23" i="4"/>
  <c r="G25" i="4"/>
  <c r="G28" i="4"/>
  <c r="G30" i="4"/>
  <c r="G32" i="4"/>
</calcChain>
</file>

<file path=xl/sharedStrings.xml><?xml version="1.0" encoding="utf-8"?>
<sst xmlns="http://schemas.openxmlformats.org/spreadsheetml/2006/main" count="151" uniqueCount="118">
  <si>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</si>
  <si>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</si>
  <si>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</si>
  <si>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</si>
  <si>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</si>
  <si>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</si>
  <si>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</si>
  <si>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</si>
  <si>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</si>
  <si>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</si>
  <si>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</si>
  <si>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</si>
  <si>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</si>
  <si>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</si>
  <si>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</si>
  <si>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</si>
  <si>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</si>
  <si>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</si>
  <si>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</si>
  <si>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</si>
  <si>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</si>
  <si>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</si>
  <si>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</si>
  <si>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</si>
  <si>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</si>
  <si>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</si>
  <si>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</si>
  <si>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</si>
  <si>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</si>
  <si>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</si>
  <si>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</si>
  <si>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</si>
  <si>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</si>
  <si>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</si>
  <si>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</si>
  <si>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</si>
  <si>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</si>
  <si>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</si>
  <si>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</si>
  <si>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</si>
  <si>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</si>
  <si>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</si>
  <si>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</si>
  <si>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</si>
  <si>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</si>
  <si>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</si>
  <si>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</si>
  <si>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</si>
  <si>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</si>
  <si>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</si>
  <si>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</si>
  <si>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</si>
  <si>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</si>
  <si>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</si>
  <si>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</si>
  <si>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</si>
  <si>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</si>
  <si>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</si>
  <si>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</si>
  <si>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</si>
  <si>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</si>
  <si>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</si>
  <si>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</si>
  <si>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</si>
  <si>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</si>
  <si>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</si>
  <si>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</si>
  <si>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</si>
  <si>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</si>
  <si>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</si>
  <si>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</si>
  <si>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</si>
  <si>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</si>
  <si>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</si>
  <si>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</si>
  <si>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</si>
  <si>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</si>
  <si>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</si>
  <si>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</si>
  <si>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</si>
  <si>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</si>
  <si>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</si>
  <si>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</si>
  <si>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</si>
  <si>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</si>
  <si>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</si>
  <si>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</si>
  <si>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</si>
  <si>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</si>
  <si>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</si>
  <si>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</si>
  <si>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</si>
  <si>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</si>
  <si>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</si>
  <si>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</si>
  <si>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</si>
  <si>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</si>
  <si>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</si>
  <si>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</si>
  <si>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</si>
  <si>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</si>
  <si>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Информация об исполнении  бюджета Кемского муниципального района за 3 квартал 2022 года</t>
  </si>
  <si>
    <t>Факт на 01.09.2021 (отчетный) год</t>
  </si>
  <si>
    <t>План на 2022 год по состоянию на 01.09.2022 (текущий) год</t>
  </si>
  <si>
    <t>Факт на 01.09.2022 (текущий) год</t>
  </si>
  <si>
    <t>Факт на 01.09.2021 (текущий) год</t>
  </si>
  <si>
    <t>Факт на 01.09.2021 отчетный год</t>
  </si>
  <si>
    <t>План на 2022год по состоянию на 01.09.2022 (текущий ) год</t>
  </si>
  <si>
    <t>Гражданская оборона</t>
  </si>
  <si>
    <t>Благоустройство</t>
  </si>
  <si>
    <t>Другие вопросы в области жилищно-коммунального хозяйства</t>
  </si>
  <si>
    <t>Физическая культура</t>
  </si>
  <si>
    <t>Спорт высших достижений</t>
  </si>
  <si>
    <t>ОХРАНА ОКРУЖАЮЩЕЙ СРЕДЫ</t>
  </si>
  <si>
    <t>Сбор, удаление отходов и очистка сточных вод</t>
  </si>
  <si>
    <t>СРЕДСТВА МАССОВОЙ ИНФОРМАЦИИ</t>
  </si>
  <si>
    <t>Периодическая печать и издательства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</si>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</sst>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0.0"/>
    <numFmt numFmtId="168" formatCode="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3" fontId="7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28" workbookViewId="0">
      <selection activeCell="B7" sqref="B7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31" t="s">
        <v>101</v>
      </c>
      <c r="B1" s="32"/>
      <c r="C1" s="32"/>
      <c r="D1" s="32"/>
      <c r="E1" s="32"/>
      <c r="F1" s="32"/>
      <c r="G1" s="32"/>
      <c r="H1" s="32"/>
      <c r="I1" s="32"/>
    </row>
    <row r="2" spans="1:9" s="1" customFormat="1" x14ac:dyDescent="0.2"/>
    <row r="3" spans="1:9" ht="14.25" x14ac:dyDescent="0.2">
      <c r="A3" s="30" t="s">
        <v>97</v>
      </c>
      <c r="B3" s="30"/>
      <c r="C3" s="30"/>
      <c r="D3" s="30"/>
      <c r="E3" s="30"/>
      <c r="F3" s="30"/>
      <c r="G3" s="30"/>
      <c r="H3" s="30"/>
      <c r="I3" s="30"/>
    </row>
    <row r="4" spans="1:9" ht="15" x14ac:dyDescent="0.25">
      <c r="I4" s="3" t="s">
        <v>80</v>
      </c>
    </row>
    <row r="5" spans="1:9" ht="71.25" x14ac:dyDescent="0.2">
      <c r="A5" s="4" t="s">
        <v>0</v>
      </c>
      <c r="B5" s="19" t="s">
        <v>102</v>
      </c>
      <c r="C5" s="4" t="s">
        <v>1</v>
      </c>
      <c r="D5" s="4" t="s">
        <v>103</v>
      </c>
      <c r="E5" s="4" t="s">
        <v>2</v>
      </c>
      <c r="F5" s="4" t="s">
        <v>104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7" customFormat="1" ht="14.25" x14ac:dyDescent="0.2">
      <c r="A7" s="15" t="s">
        <v>37</v>
      </c>
      <c r="B7" s="16">
        <f>B8+B27</f>
        <v>478125.80000000005</v>
      </c>
      <c r="C7" s="16">
        <v>100</v>
      </c>
      <c r="D7" s="16">
        <f>D8+D27</f>
        <v>732485.39999999991</v>
      </c>
      <c r="E7" s="16">
        <v>100</v>
      </c>
      <c r="F7" s="16">
        <f>F8+F27</f>
        <v>489662.1</v>
      </c>
      <c r="G7" s="16">
        <v>100</v>
      </c>
      <c r="H7" s="26">
        <f t="shared" ref="H7:H15" si="0">F7/B7*100-100</f>
        <v>2.4128168779011645</v>
      </c>
      <c r="I7" s="25">
        <f>F7/D7*100</f>
        <v>66.849400684300335</v>
      </c>
    </row>
    <row r="8" spans="1:9" ht="30" x14ac:dyDescent="0.25">
      <c r="A8" s="12" t="s">
        <v>14</v>
      </c>
      <c r="B8" s="14">
        <f>B9+B11+B16+B17+B21+B23+B24+B25+B26</f>
        <v>184044.5</v>
      </c>
      <c r="C8" s="18">
        <f>B8*100/B7</f>
        <v>38.492902913835643</v>
      </c>
      <c r="D8" s="14">
        <f>D9+D11+D16+D17+D21+D23+D24+D25+D26</f>
        <v>251337.60000000001</v>
      </c>
      <c r="E8" s="18">
        <f>D8*100/D7</f>
        <v>34.312984258798885</v>
      </c>
      <c r="F8" s="14">
        <f>F9+F11+F16+F17+F21+F23+F24+F25+F26</f>
        <v>203127.6</v>
      </c>
      <c r="G8" s="18">
        <f>F8*100/F7</f>
        <v>41.48321873389834</v>
      </c>
      <c r="H8" s="27">
        <f t="shared" si="0"/>
        <v>10.36874234220528</v>
      </c>
      <c r="I8" s="18">
        <f t="shared" ref="I8:I16" si="1">F8/D8*100</f>
        <v>80.818628012680946</v>
      </c>
    </row>
    <row r="9" spans="1:9" ht="15" x14ac:dyDescent="0.25">
      <c r="A9" s="12" t="s">
        <v>15</v>
      </c>
      <c r="B9" s="14">
        <v>106847.7</v>
      </c>
      <c r="C9" s="18">
        <f>B9*100/B7</f>
        <v>22.347193981165624</v>
      </c>
      <c r="D9" s="14">
        <v>165630</v>
      </c>
      <c r="E9" s="18">
        <f>D9*100/D7</f>
        <v>22.612054793174039</v>
      </c>
      <c r="F9" s="14">
        <v>123170.4</v>
      </c>
      <c r="G9" s="18">
        <f>F9*100/F7</f>
        <v>25.154162431603346</v>
      </c>
      <c r="H9" s="27">
        <f t="shared" si="0"/>
        <v>15.276603988667972</v>
      </c>
      <c r="I9" s="18">
        <f t="shared" si="1"/>
        <v>74.364788987502266</v>
      </c>
    </row>
    <row r="10" spans="1:9" ht="15" x14ac:dyDescent="0.25">
      <c r="A10" s="12" t="s">
        <v>16</v>
      </c>
      <c r="B10" s="14">
        <v>106847.7</v>
      </c>
      <c r="C10" s="18">
        <f>B10*100/B7</f>
        <v>22.347193981165624</v>
      </c>
      <c r="D10" s="14">
        <v>165630</v>
      </c>
      <c r="E10" s="18">
        <f>D10*100/D7</f>
        <v>22.612054793174039</v>
      </c>
      <c r="F10" s="14">
        <v>123170.4</v>
      </c>
      <c r="G10" s="18">
        <f>F10*100/F7</f>
        <v>25.154162431603346</v>
      </c>
      <c r="H10" s="27">
        <f t="shared" si="0"/>
        <v>15.276603988667972</v>
      </c>
      <c r="I10" s="18">
        <f t="shared" si="1"/>
        <v>74.364788987502266</v>
      </c>
    </row>
    <row r="11" spans="1:9" ht="30" x14ac:dyDescent="0.25">
      <c r="A11" s="12" t="s">
        <v>18</v>
      </c>
      <c r="B11" s="14">
        <f>B12+B13+B14+B15</f>
        <v>61894.299999999996</v>
      </c>
      <c r="C11" s="18">
        <f>B11*100/B7</f>
        <v>12.945191411967309</v>
      </c>
      <c r="D11" s="14">
        <f>D12+D13+D14+D15</f>
        <v>66761.5</v>
      </c>
      <c r="E11" s="18">
        <f>D11*100/D7</f>
        <v>9.1143796176688312</v>
      </c>
      <c r="F11" s="14">
        <f>F12+F13+F14+F15</f>
        <v>66198</v>
      </c>
      <c r="G11" s="18">
        <f>F11*100/F7</f>
        <v>13.519118592188368</v>
      </c>
      <c r="H11" s="27">
        <f t="shared" si="0"/>
        <v>6.9533058779241514</v>
      </c>
      <c r="I11" s="18">
        <f t="shared" si="1"/>
        <v>99.155950660185894</v>
      </c>
    </row>
    <row r="12" spans="1:9" s="1" customFormat="1" ht="15" x14ac:dyDescent="0.25">
      <c r="A12" s="12" t="s">
        <v>100</v>
      </c>
      <c r="B12" s="14">
        <v>0</v>
      </c>
      <c r="C12" s="18"/>
      <c r="D12" s="14">
        <v>1761.5</v>
      </c>
      <c r="E12" s="18">
        <f>D12*100/D8</f>
        <v>0.70085017124377724</v>
      </c>
      <c r="F12" s="14">
        <v>1488.7</v>
      </c>
      <c r="G12" s="18">
        <f>F12*100/F7</f>
        <v>0.30402598036482709</v>
      </c>
      <c r="H12" s="27"/>
      <c r="I12" s="18"/>
    </row>
    <row r="13" spans="1:9" s="1" customFormat="1" ht="15" x14ac:dyDescent="0.25">
      <c r="A13" s="12" t="s">
        <v>81</v>
      </c>
      <c r="B13" s="14">
        <v>1279.7</v>
      </c>
      <c r="C13" s="18">
        <f>B13*100/B7</f>
        <v>0.2676492253712307</v>
      </c>
      <c r="D13" s="14">
        <v>0</v>
      </c>
      <c r="E13" s="18">
        <f>D13*100/D7</f>
        <v>0</v>
      </c>
      <c r="F13" s="14">
        <v>-71.2</v>
      </c>
      <c r="G13" s="18">
        <f>F13*100/F7</f>
        <v>-1.4540639351095378E-2</v>
      </c>
      <c r="H13" s="27">
        <f t="shared" si="0"/>
        <v>-105.56380401656638</v>
      </c>
      <c r="I13" s="18"/>
    </row>
    <row r="14" spans="1:9" ht="15" x14ac:dyDescent="0.25">
      <c r="A14" s="12" t="s">
        <v>19</v>
      </c>
      <c r="B14" s="14">
        <v>59732.6</v>
      </c>
      <c r="C14" s="18">
        <f>B14*100/B7</f>
        <v>12.493071907016938</v>
      </c>
      <c r="D14" s="14">
        <v>64000</v>
      </c>
      <c r="E14" s="18">
        <f>D14*100/D7</f>
        <v>8.7373755162901556</v>
      </c>
      <c r="F14" s="14">
        <v>64084.6</v>
      </c>
      <c r="G14" s="18">
        <f>F14*100/F7</f>
        <v>13.087514839314704</v>
      </c>
      <c r="H14" s="27">
        <f t="shared" si="0"/>
        <v>7.2858037319654585</v>
      </c>
      <c r="I14" s="18">
        <f t="shared" si="1"/>
        <v>100.13218749999999</v>
      </c>
    </row>
    <row r="15" spans="1:9" ht="15" x14ac:dyDescent="0.25">
      <c r="A15" s="12" t="s">
        <v>82</v>
      </c>
      <c r="B15" s="14">
        <v>882</v>
      </c>
      <c r="C15" s="18">
        <f>B15*100/B7</f>
        <v>0.18447027957914003</v>
      </c>
      <c r="D15" s="14">
        <v>1000</v>
      </c>
      <c r="E15" s="18">
        <v>0</v>
      </c>
      <c r="F15" s="14">
        <v>695.9</v>
      </c>
      <c r="G15" s="18">
        <v>0</v>
      </c>
      <c r="H15" s="27">
        <f t="shared" si="0"/>
        <v>-21.099773242630391</v>
      </c>
      <c r="I15" s="18">
        <f t="shared" si="1"/>
        <v>69.59</v>
      </c>
    </row>
    <row r="16" spans="1:9" ht="15" x14ac:dyDescent="0.25">
      <c r="A16" s="12" t="s">
        <v>20</v>
      </c>
      <c r="B16" s="14">
        <v>2088.9</v>
      </c>
      <c r="C16" s="18">
        <f>B16*100/B7</f>
        <v>0.43689338663590205</v>
      </c>
      <c r="D16" s="14">
        <v>2710</v>
      </c>
      <c r="E16" s="18">
        <f>D16*100/D7</f>
        <v>0.36997324451791125</v>
      </c>
      <c r="F16" s="14">
        <v>1769.4</v>
      </c>
      <c r="G16" s="18">
        <f>F16*100/F7</f>
        <v>0.36135122567174388</v>
      </c>
      <c r="H16" s="27">
        <f>F16/B16*100-100</f>
        <v>-15.295131408875477</v>
      </c>
      <c r="I16" s="18">
        <f t="shared" si="1"/>
        <v>65.291512915129161</v>
      </c>
    </row>
    <row r="17" spans="1:9" s="1" customFormat="1" ht="60" x14ac:dyDescent="0.25">
      <c r="A17" s="12" t="s">
        <v>83</v>
      </c>
      <c r="B17" s="14">
        <f>B18+B19+B20</f>
        <v>3726</v>
      </c>
      <c r="C17" s="18">
        <f>B17*100/B7</f>
        <v>0.77929281373228543</v>
      </c>
      <c r="D17" s="14">
        <f>D18+D19+D20</f>
        <v>5195.5</v>
      </c>
      <c r="E17" s="18">
        <f>D17*100/D7</f>
        <v>0.70929741398258594</v>
      </c>
      <c r="F17" s="14">
        <f>F18+F19+F20</f>
        <v>3464.7</v>
      </c>
      <c r="G17" s="18">
        <f>F17*100/F7</f>
        <v>0.70756956685028316</v>
      </c>
      <c r="H17" s="27">
        <f>F17/B17*100-100</f>
        <v>-7.0128824476650635</v>
      </c>
      <c r="I17" s="18">
        <f t="shared" ref="I17:I25" si="2">F17/D17*100</f>
        <v>66.686555673178702</v>
      </c>
    </row>
    <row r="18" spans="1:9" s="1" customFormat="1" ht="30" x14ac:dyDescent="0.25">
      <c r="A18" s="12" t="s">
        <v>84</v>
      </c>
      <c r="B18" s="14">
        <v>2449</v>
      </c>
      <c r="C18" s="18">
        <f>B18*100/B7</f>
        <v>0.51220829329854189</v>
      </c>
      <c r="D18" s="14">
        <v>3432.5</v>
      </c>
      <c r="E18" s="18">
        <f>D18*100/D7</f>
        <v>0.46861002280728059</v>
      </c>
      <c r="F18" s="14">
        <v>2324</v>
      </c>
      <c r="G18" s="18">
        <f>F18*100/F7</f>
        <v>0.47461300353856262</v>
      </c>
      <c r="H18" s="27">
        <f>F18/B18*100-100</f>
        <v>-5.1041241322988924</v>
      </c>
      <c r="I18" s="18">
        <f t="shared" si="2"/>
        <v>67.705753823743635</v>
      </c>
    </row>
    <row r="19" spans="1:9" s="1" customFormat="1" ht="15" x14ac:dyDescent="0.25">
      <c r="A19" s="12" t="s">
        <v>85</v>
      </c>
      <c r="B19" s="14">
        <v>1134.3</v>
      </c>
      <c r="C19" s="18">
        <f>B19*100/B7</f>
        <v>0.23723881873766275</v>
      </c>
      <c r="D19" s="14">
        <v>1545</v>
      </c>
      <c r="E19" s="18">
        <f>D19*100/D7</f>
        <v>0.21092570582294204</v>
      </c>
      <c r="F19" s="14">
        <v>992.2</v>
      </c>
      <c r="G19" s="18">
        <f>F19*100/F7</f>
        <v>0.2026295275864724</v>
      </c>
      <c r="H19" s="27">
        <f>F19/B19*100-100</f>
        <v>-12.527550030856034</v>
      </c>
      <c r="I19" s="18">
        <f t="shared" si="2"/>
        <v>64.220064724919098</v>
      </c>
    </row>
    <row r="20" spans="1:9" s="1" customFormat="1" ht="30" x14ac:dyDescent="0.25">
      <c r="A20" s="12" t="s">
        <v>86</v>
      </c>
      <c r="B20" s="14">
        <v>142.69999999999999</v>
      </c>
      <c r="C20" s="18">
        <f>B20*100/B7</f>
        <v>2.9845701696080817E-2</v>
      </c>
      <c r="D20" s="14">
        <v>218</v>
      </c>
      <c r="E20" s="18">
        <f>D20*100/D7</f>
        <v>2.9761685352363339E-2</v>
      </c>
      <c r="F20" s="14">
        <v>148.5</v>
      </c>
      <c r="G20" s="18">
        <f>F20*100/F7</f>
        <v>3.0327035725248086E-2</v>
      </c>
      <c r="H20" s="27">
        <f t="shared" ref="H20:H25" si="3">F20/B20*100-100</f>
        <v>4.0644709180098175</v>
      </c>
      <c r="I20" s="18">
        <f t="shared" si="2"/>
        <v>68.11926605504587</v>
      </c>
    </row>
    <row r="21" spans="1:9" ht="30" x14ac:dyDescent="0.25">
      <c r="A21" s="12" t="s">
        <v>21</v>
      </c>
      <c r="B21" s="14">
        <v>852.5</v>
      </c>
      <c r="C21" s="18">
        <f>B21*100/B7</f>
        <v>0.17830035526215066</v>
      </c>
      <c r="D21" s="14">
        <v>902.5</v>
      </c>
      <c r="E21" s="18">
        <f>D21*100/D7</f>
        <v>0.12321064692893539</v>
      </c>
      <c r="F21" s="14">
        <v>761.2</v>
      </c>
      <c r="G21" s="18">
        <f>F21*100/F7</f>
        <v>0.15545413868053093</v>
      </c>
      <c r="H21" s="27">
        <f t="shared" si="3"/>
        <v>-10.709677419354833</v>
      </c>
      <c r="I21" s="18">
        <f t="shared" si="2"/>
        <v>84.34349030470915</v>
      </c>
    </row>
    <row r="22" spans="1:9" ht="30" x14ac:dyDescent="0.25">
      <c r="A22" s="12" t="s">
        <v>22</v>
      </c>
      <c r="B22" s="14">
        <v>852.5</v>
      </c>
      <c r="C22" s="18">
        <f>B22*100/B8</f>
        <v>0.46320319270611182</v>
      </c>
      <c r="D22" s="14">
        <v>902.5</v>
      </c>
      <c r="E22" s="18">
        <v>0</v>
      </c>
      <c r="F22" s="14">
        <v>761.2</v>
      </c>
      <c r="G22" s="18">
        <v>0</v>
      </c>
      <c r="H22" s="27">
        <f t="shared" si="3"/>
        <v>-10.709677419354833</v>
      </c>
      <c r="I22" s="18">
        <f t="shared" si="2"/>
        <v>84.34349030470915</v>
      </c>
    </row>
    <row r="23" spans="1:9" ht="60" x14ac:dyDescent="0.25">
      <c r="A23" s="12" t="s">
        <v>23</v>
      </c>
      <c r="B23" s="14">
        <v>6190.6</v>
      </c>
      <c r="C23" s="18">
        <f>B23*100/B9</f>
        <v>5.7938542430019551</v>
      </c>
      <c r="D23" s="14">
        <v>8693</v>
      </c>
      <c r="E23" s="18">
        <f>D23*100/D7</f>
        <v>1.1867813337985986</v>
      </c>
      <c r="F23" s="14">
        <v>6275</v>
      </c>
      <c r="G23" s="18">
        <f>F23*100/F7</f>
        <v>1.2814959540466784</v>
      </c>
      <c r="H23" s="27">
        <f t="shared" si="3"/>
        <v>1.363357348237642</v>
      </c>
      <c r="I23" s="18">
        <f t="shared" si="2"/>
        <v>72.184516277464624</v>
      </c>
    </row>
    <row r="24" spans="1:9" ht="45" x14ac:dyDescent="0.25">
      <c r="A24" s="12" t="s">
        <v>24</v>
      </c>
      <c r="B24" s="14">
        <v>424.3</v>
      </c>
      <c r="C24" s="18">
        <f>B24*100/B10</f>
        <v>0.39710728448062055</v>
      </c>
      <c r="D24" s="14">
        <v>385</v>
      </c>
      <c r="E24" s="18">
        <f>D24*100/D7</f>
        <v>5.2560774590182963E-2</v>
      </c>
      <c r="F24" s="14">
        <v>537.1</v>
      </c>
      <c r="G24" s="18">
        <f>F24*100/F7</f>
        <v>0.10968788476788381</v>
      </c>
      <c r="H24" s="27">
        <f t="shared" si="3"/>
        <v>26.584963469243462</v>
      </c>
      <c r="I24" s="18">
        <f t="shared" si="2"/>
        <v>139.50649350649351</v>
      </c>
    </row>
    <row r="25" spans="1:9" ht="30" x14ac:dyDescent="0.25">
      <c r="A25" s="12" t="s">
        <v>25</v>
      </c>
      <c r="B25" s="14">
        <v>2020.2</v>
      </c>
      <c r="C25" s="18">
        <f>B25*100/B7</f>
        <v>0.42252478322650644</v>
      </c>
      <c r="D25" s="14">
        <v>741</v>
      </c>
      <c r="E25" s="18">
        <f>D25*100/D7</f>
        <v>0.10116242589954695</v>
      </c>
      <c r="F25" s="14">
        <v>633.9</v>
      </c>
      <c r="G25" s="18">
        <f>F25*100/F7</f>
        <v>0.12945661916656406</v>
      </c>
      <c r="H25" s="27">
        <f t="shared" si="3"/>
        <v>-68.621918621918624</v>
      </c>
      <c r="I25" s="18">
        <f t="shared" si="2"/>
        <v>85.546558704453432</v>
      </c>
    </row>
    <row r="26" spans="1:9" ht="15" x14ac:dyDescent="0.25">
      <c r="A26" s="12" t="s">
        <v>26</v>
      </c>
      <c r="B26" s="14">
        <v>0</v>
      </c>
      <c r="C26" s="18">
        <v>0</v>
      </c>
      <c r="D26" s="14">
        <v>319.10000000000002</v>
      </c>
      <c r="E26" s="18">
        <v>0</v>
      </c>
      <c r="F26" s="14">
        <v>317.89999999999998</v>
      </c>
      <c r="G26" s="18" t="s">
        <v>17</v>
      </c>
      <c r="H26" s="27"/>
      <c r="I26" s="18"/>
    </row>
    <row r="27" spans="1:9" ht="28.5" x14ac:dyDescent="0.2">
      <c r="A27" s="15" t="s">
        <v>27</v>
      </c>
      <c r="B27" s="14">
        <f>B28+B36</f>
        <v>294081.30000000005</v>
      </c>
      <c r="C27" s="18">
        <f>B27*100/B7</f>
        <v>61.507097086164357</v>
      </c>
      <c r="D27" s="14">
        <f>D28+D35+D36</f>
        <v>481147.79999999993</v>
      </c>
      <c r="E27" s="18">
        <f>D27*100/D7</f>
        <v>65.687015741201122</v>
      </c>
      <c r="F27" s="14">
        <f>F28+F35+F36</f>
        <v>286534.5</v>
      </c>
      <c r="G27" s="18">
        <f>F27*100/F7</f>
        <v>58.516781266101667</v>
      </c>
      <c r="H27" s="27">
        <f t="shared" ref="H27:H32" si="4">F27/B27*100-100</f>
        <v>-2.566229134596469</v>
      </c>
      <c r="I27" s="18">
        <f>F27*100/D27</f>
        <v>59.552283103029886</v>
      </c>
    </row>
    <row r="28" spans="1:9" ht="60" x14ac:dyDescent="0.25">
      <c r="A28" s="12" t="s">
        <v>28</v>
      </c>
      <c r="B28" s="14">
        <f>B29+B30+B31+B32</f>
        <v>296209.90000000002</v>
      </c>
      <c r="C28" s="18">
        <f>B28*100/B7</f>
        <v>61.952293726881088</v>
      </c>
      <c r="D28" s="14">
        <f>D29+D30+D31+D32</f>
        <v>483997.79999999993</v>
      </c>
      <c r="E28" s="18">
        <f>D28*100/D7</f>
        <v>66.076101994660917</v>
      </c>
      <c r="F28" s="14">
        <f>F29+F30+F31+F32</f>
        <v>288674.09999999998</v>
      </c>
      <c r="G28" s="18">
        <f>F28*100/F7</f>
        <v>58.953735647500586</v>
      </c>
      <c r="H28" s="27">
        <f t="shared" si="4"/>
        <v>-2.544074320270866</v>
      </c>
      <c r="I28" s="18">
        <f t="shared" ref="I28:I31" si="5">F28/D28*100</f>
        <v>59.643680198546356</v>
      </c>
    </row>
    <row r="29" spans="1:9" ht="45" x14ac:dyDescent="0.25">
      <c r="A29" s="12" t="s">
        <v>29</v>
      </c>
      <c r="B29" s="14">
        <v>6989</v>
      </c>
      <c r="C29" s="18">
        <f>B29*100/B7</f>
        <v>1.4617491881843647</v>
      </c>
      <c r="D29" s="24">
        <v>14796.2</v>
      </c>
      <c r="E29" s="28">
        <f>D29*100/D7</f>
        <v>2.0199993064708188</v>
      </c>
      <c r="F29" s="24">
        <v>13594.2</v>
      </c>
      <c r="G29" s="18">
        <f>F29*100/F7</f>
        <v>2.7762410037452359</v>
      </c>
      <c r="H29" s="27">
        <f t="shared" si="4"/>
        <v>94.508513378165702</v>
      </c>
      <c r="I29" s="18">
        <f t="shared" si="5"/>
        <v>91.876292561603663</v>
      </c>
    </row>
    <row r="30" spans="1:9" ht="45" x14ac:dyDescent="0.25">
      <c r="A30" s="12" t="s">
        <v>30</v>
      </c>
      <c r="B30" s="14">
        <v>72485.8</v>
      </c>
      <c r="C30" s="18">
        <f>B30*100/B7</f>
        <v>15.160403391743342</v>
      </c>
      <c r="D30" s="14">
        <v>90560.9</v>
      </c>
      <c r="E30" s="18">
        <f>D30*100/D7</f>
        <v>12.363509224893768</v>
      </c>
      <c r="F30" s="14">
        <v>36808.1</v>
      </c>
      <c r="G30" s="18">
        <f>F30*100/F7</f>
        <v>7.5170408328518796</v>
      </c>
      <c r="H30" s="27">
        <f t="shared" si="4"/>
        <v>-49.220261071823721</v>
      </c>
      <c r="I30" s="18">
        <f t="shared" si="5"/>
        <v>40.644582816646036</v>
      </c>
    </row>
    <row r="31" spans="1:9" ht="45" x14ac:dyDescent="0.25">
      <c r="A31" s="12" t="s">
        <v>31</v>
      </c>
      <c r="B31" s="14">
        <v>194998.2</v>
      </c>
      <c r="C31" s="18">
        <v>7</v>
      </c>
      <c r="D31" s="14">
        <v>274657.3</v>
      </c>
      <c r="E31" s="18">
        <f>D31*100/D7</f>
        <v>37.496624506099373</v>
      </c>
      <c r="F31" s="14">
        <v>202227.3</v>
      </c>
      <c r="G31" s="18">
        <f>F31*100/F7</f>
        <v>41.299357250642842</v>
      </c>
      <c r="H31" s="27">
        <f t="shared" si="4"/>
        <v>3.7072649901383556</v>
      </c>
      <c r="I31" s="18">
        <f t="shared" si="5"/>
        <v>73.628955065093848</v>
      </c>
    </row>
    <row r="32" spans="1:9" ht="15" x14ac:dyDescent="0.25">
      <c r="A32" s="12" t="s">
        <v>32</v>
      </c>
      <c r="B32" s="14">
        <v>21736.9</v>
      </c>
      <c r="C32" s="18">
        <f>B32*100/B7</f>
        <v>4.5462721317276742</v>
      </c>
      <c r="D32" s="14">
        <v>103983.4</v>
      </c>
      <c r="E32" s="18">
        <f>D32*100/D7</f>
        <v>14.195968957196964</v>
      </c>
      <c r="F32" s="14">
        <v>36044.5</v>
      </c>
      <c r="G32" s="18">
        <f>F32*100/F7</f>
        <v>7.3610965602606369</v>
      </c>
      <c r="H32" s="27">
        <f t="shared" si="4"/>
        <v>65.821713307785359</v>
      </c>
      <c r="I32" s="18">
        <f>F32*100/D32</f>
        <v>34.663705937678515</v>
      </c>
    </row>
    <row r="33" spans="1:9" ht="45" x14ac:dyDescent="0.25">
      <c r="A33" s="12" t="s">
        <v>33</v>
      </c>
      <c r="B33" s="14">
        <v>0</v>
      </c>
      <c r="C33" s="18">
        <v>0</v>
      </c>
      <c r="D33" s="14">
        <v>0</v>
      </c>
      <c r="E33" s="18">
        <v>0</v>
      </c>
      <c r="F33" s="14">
        <v>0</v>
      </c>
      <c r="G33" s="18">
        <v>0</v>
      </c>
      <c r="H33" s="27"/>
      <c r="I33" s="18"/>
    </row>
    <row r="34" spans="1:9" ht="30" x14ac:dyDescent="0.25">
      <c r="A34" s="12" t="s">
        <v>34</v>
      </c>
      <c r="B34" s="14">
        <v>0</v>
      </c>
      <c r="C34" s="18">
        <v>0</v>
      </c>
      <c r="D34" s="14">
        <v>0</v>
      </c>
      <c r="E34" s="18">
        <v>0</v>
      </c>
      <c r="F34" s="14">
        <v>0</v>
      </c>
      <c r="G34" s="18">
        <v>0</v>
      </c>
      <c r="H34" s="27"/>
      <c r="I34" s="18"/>
    </row>
    <row r="35" spans="1:9" ht="60" x14ac:dyDescent="0.25">
      <c r="A35" s="12" t="s">
        <v>35</v>
      </c>
      <c r="B35" s="14">
        <v>0</v>
      </c>
      <c r="C35" s="18">
        <v>0</v>
      </c>
      <c r="D35" s="14">
        <v>394</v>
      </c>
      <c r="E35" s="18">
        <v>0</v>
      </c>
      <c r="F35" s="14">
        <v>395</v>
      </c>
      <c r="G35" s="18">
        <v>0</v>
      </c>
      <c r="H35" s="27"/>
      <c r="I35" s="18">
        <f>F35*100/D35</f>
        <v>100.25380710659898</v>
      </c>
    </row>
    <row r="36" spans="1:9" ht="30" x14ac:dyDescent="0.25">
      <c r="A36" s="12" t="s">
        <v>36</v>
      </c>
      <c r="B36" s="14">
        <v>-2128.6</v>
      </c>
      <c r="C36" s="14" t="s">
        <v>17</v>
      </c>
      <c r="D36" s="14">
        <v>-3244</v>
      </c>
      <c r="E36" s="18" t="s">
        <v>17</v>
      </c>
      <c r="F36" s="14">
        <v>-2534.6</v>
      </c>
      <c r="G36" s="18" t="s">
        <v>17</v>
      </c>
      <c r="H36" s="27">
        <f t="shared" ref="H36" si="6">F36/B36*100-100</f>
        <v>19.073569482288818</v>
      </c>
      <c r="I36" s="18">
        <f>F36*100/D36</f>
        <v>78.131935881627626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E59" sqref="E59"/>
    </sheetView>
  </sheetViews>
  <sheetFormatPr defaultRowHeight="12.75" x14ac:dyDescent="0.2"/>
  <cols>
    <col min="1" max="1" width="38.42578125" style="48" customWidth="1"/>
    <col min="2" max="2" width="14.5703125" style="49" customWidth="1"/>
    <col min="3" max="3" width="12.42578125" style="43" customWidth="1"/>
    <col min="4" max="4" width="15.42578125" style="49" customWidth="1"/>
    <col min="5" max="5" width="15.7109375" style="43" customWidth="1"/>
    <col min="6" max="6" width="20.140625" style="49" customWidth="1"/>
    <col min="7" max="7" width="16" style="43" customWidth="1"/>
    <col min="8" max="8" width="15.85546875" style="43" customWidth="1"/>
    <col min="9" max="9" width="15.85546875" style="49" customWidth="1"/>
    <col min="10" max="16384" width="9.140625" style="43"/>
  </cols>
  <sheetData>
    <row r="1" spans="1:9" ht="15" x14ac:dyDescent="0.2">
      <c r="A1" s="42" t="s">
        <v>98</v>
      </c>
      <c r="B1" s="42"/>
      <c r="C1" s="42"/>
      <c r="D1" s="42"/>
      <c r="E1" s="42"/>
      <c r="F1" s="42"/>
      <c r="G1" s="42"/>
      <c r="H1" s="42"/>
      <c r="I1" s="42"/>
    </row>
    <row r="2" spans="1:9" ht="27" customHeight="1" x14ac:dyDescent="0.25">
      <c r="A2" s="44"/>
      <c r="B2" s="45"/>
      <c r="C2" s="46"/>
      <c r="D2" s="45"/>
      <c r="E2" s="46"/>
      <c r="F2" s="45"/>
      <c r="G2" s="46"/>
      <c r="H2" s="46"/>
      <c r="I2" s="35" t="s">
        <v>87</v>
      </c>
    </row>
    <row r="3" spans="1:9" ht="70.5" customHeight="1" x14ac:dyDescent="0.2">
      <c r="A3" s="36" t="s">
        <v>0</v>
      </c>
      <c r="B3" s="47" t="s">
        <v>106</v>
      </c>
      <c r="C3" s="36" t="s">
        <v>88</v>
      </c>
      <c r="D3" s="47" t="s">
        <v>107</v>
      </c>
      <c r="E3" s="36" t="s">
        <v>89</v>
      </c>
      <c r="F3" s="47" t="s">
        <v>104</v>
      </c>
      <c r="G3" s="36" t="s">
        <v>89</v>
      </c>
      <c r="H3" s="36" t="s">
        <v>3</v>
      </c>
      <c r="I3" s="47" t="s">
        <v>90</v>
      </c>
    </row>
    <row r="4" spans="1:9" ht="15" x14ac:dyDescent="0.25">
      <c r="A4" s="36">
        <v>1</v>
      </c>
      <c r="B4" s="37">
        <v>2</v>
      </c>
      <c r="C4" s="38">
        <v>3</v>
      </c>
      <c r="D4" s="37">
        <v>4</v>
      </c>
      <c r="E4" s="38">
        <v>5</v>
      </c>
      <c r="F4" s="37">
        <v>6</v>
      </c>
      <c r="G4" s="38">
        <v>7</v>
      </c>
      <c r="H4" s="38">
        <v>8</v>
      </c>
      <c r="I4" s="37">
        <v>0.09</v>
      </c>
    </row>
    <row r="5" spans="1:9" ht="15" x14ac:dyDescent="0.2">
      <c r="A5" s="39" t="s">
        <v>91</v>
      </c>
      <c r="B5" s="29">
        <f>B6+B13+B15+B18+B23+B28+B30+B36+B39+B44+B46+B50+B52</f>
        <v>766278.40267999982</v>
      </c>
      <c r="C5" s="40">
        <f>SUM(C6:C54)</f>
        <v>100.00000000000001</v>
      </c>
      <c r="D5" s="29">
        <f>SUM(D6+D13+D15+D18+D23+D28+D30+D36+D39+D46+D50+D52)</f>
        <v>766047.58311999997</v>
      </c>
      <c r="E5" s="40">
        <f>SUM(E6:E54)</f>
        <v>100</v>
      </c>
      <c r="F5" s="29">
        <f>F6+F13+F15+F18+F23+F30+F36+F39+F46+F50+F52</f>
        <v>490827.69607999997</v>
      </c>
      <c r="G5" s="40">
        <f>SUM(G6:G54)</f>
        <v>100</v>
      </c>
      <c r="H5" s="40">
        <f>F5/B5*100-100</f>
        <v>-35.946557496157041</v>
      </c>
      <c r="I5" s="29">
        <f>F5/D5*100</f>
        <v>64.072742593995329</v>
      </c>
    </row>
    <row r="6" spans="1:9" ht="30" x14ac:dyDescent="0.2">
      <c r="A6" s="39" t="s">
        <v>38</v>
      </c>
      <c r="B6" s="29">
        <f>SUM(B7:B12)</f>
        <v>63892.466309999996</v>
      </c>
      <c r="C6" s="40">
        <f>B6*100/B5</f>
        <v>8.338022588988677</v>
      </c>
      <c r="D6" s="29">
        <f>SUM(D7:D12)</f>
        <v>67666.906149999995</v>
      </c>
      <c r="E6" s="40">
        <f>D6*100/D5</f>
        <v>8.8332510461559792</v>
      </c>
      <c r="F6" s="29">
        <f>SUM(F7:F12)</f>
        <v>44882.819109999997</v>
      </c>
      <c r="G6" s="40">
        <f>F6*100/F5</f>
        <v>9.1443126515592041</v>
      </c>
      <c r="H6" s="40">
        <f>F6/B6*100-100</f>
        <v>-29.752564422489272</v>
      </c>
      <c r="I6" s="29">
        <f t="shared" ref="I6:I54" si="0">F6/D6*100</f>
        <v>66.329054575816443</v>
      </c>
    </row>
    <row r="7" spans="1:9" ht="75" x14ac:dyDescent="0.2">
      <c r="A7" s="39" t="s">
        <v>39</v>
      </c>
      <c r="B7" s="29">
        <v>2408.8421899999998</v>
      </c>
      <c r="C7" s="40"/>
      <c r="D7" s="29">
        <v>2965.8788599999998</v>
      </c>
      <c r="E7" s="40"/>
      <c r="F7" s="29">
        <v>2317.3173400000001</v>
      </c>
      <c r="G7" s="40"/>
      <c r="H7" s="40">
        <f t="shared" ref="H7:H55" si="1">F7/B7*100-100</f>
        <v>-3.7995369883487342</v>
      </c>
      <c r="I7" s="29">
        <f t="shared" si="0"/>
        <v>78.132568772549277</v>
      </c>
    </row>
    <row r="8" spans="1:9" ht="90" x14ac:dyDescent="0.2">
      <c r="A8" s="39" t="s">
        <v>40</v>
      </c>
      <c r="B8" s="29">
        <v>38218.795899999997</v>
      </c>
      <c r="C8" s="40"/>
      <c r="D8" s="29">
        <v>40355.439480000001</v>
      </c>
      <c r="E8" s="40"/>
      <c r="F8" s="29">
        <v>29361.41563</v>
      </c>
      <c r="G8" s="40"/>
      <c r="H8" s="40">
        <f t="shared" si="1"/>
        <v>-23.175456111112069</v>
      </c>
      <c r="I8" s="29">
        <f t="shared" si="0"/>
        <v>72.757021131070573</v>
      </c>
    </row>
    <row r="9" spans="1:9" ht="15" x14ac:dyDescent="0.2">
      <c r="A9" s="39" t="s">
        <v>41</v>
      </c>
      <c r="B9" s="29">
        <v>4</v>
      </c>
      <c r="C9" s="40"/>
      <c r="D9" s="29">
        <v>11.6</v>
      </c>
      <c r="E9" s="40"/>
      <c r="F9" s="29">
        <v>11.6</v>
      </c>
      <c r="G9" s="40"/>
      <c r="H9" s="40">
        <f t="shared" si="1"/>
        <v>190</v>
      </c>
      <c r="I9" s="29">
        <f t="shared" si="0"/>
        <v>100</v>
      </c>
    </row>
    <row r="10" spans="1:9" ht="60" x14ac:dyDescent="0.2">
      <c r="A10" s="39" t="s">
        <v>42</v>
      </c>
      <c r="B10" s="29">
        <v>11285.46737</v>
      </c>
      <c r="C10" s="40"/>
      <c r="D10" s="29">
        <v>6275.8878100000002</v>
      </c>
      <c r="E10" s="40"/>
      <c r="F10" s="29">
        <v>4284.1390700000002</v>
      </c>
      <c r="G10" s="40"/>
      <c r="H10" s="40">
        <f t="shared" si="1"/>
        <v>-62.03844351729316</v>
      </c>
      <c r="I10" s="29">
        <f t="shared" si="0"/>
        <v>68.263474423071315</v>
      </c>
    </row>
    <row r="11" spans="1:9" ht="15" x14ac:dyDescent="0.2">
      <c r="A11" s="39" t="s">
        <v>43</v>
      </c>
      <c r="B11" s="29">
        <v>0</v>
      </c>
      <c r="C11" s="40"/>
      <c r="D11" s="29">
        <v>100</v>
      </c>
      <c r="E11" s="40"/>
      <c r="F11" s="29">
        <v>0</v>
      </c>
      <c r="G11" s="40"/>
      <c r="H11" s="40" t="s">
        <v>117</v>
      </c>
      <c r="I11" s="29">
        <f t="shared" si="0"/>
        <v>0</v>
      </c>
    </row>
    <row r="12" spans="1:9" ht="15" x14ac:dyDescent="0.2">
      <c r="A12" s="39" t="s">
        <v>44</v>
      </c>
      <c r="B12" s="29">
        <v>11975.360849999999</v>
      </c>
      <c r="C12" s="40"/>
      <c r="D12" s="29">
        <v>17958.099999999999</v>
      </c>
      <c r="E12" s="40"/>
      <c r="F12" s="29">
        <v>8908.3470699999998</v>
      </c>
      <c r="G12" s="40"/>
      <c r="H12" s="40">
        <f t="shared" si="1"/>
        <v>-25.611034343069491</v>
      </c>
      <c r="I12" s="29">
        <f t="shared" si="0"/>
        <v>49.606289473830756</v>
      </c>
    </row>
    <row r="13" spans="1:9" ht="15" x14ac:dyDescent="0.2">
      <c r="A13" s="39" t="s">
        <v>45</v>
      </c>
      <c r="B13" s="29">
        <f>SUM(B14)</f>
        <v>562.5</v>
      </c>
      <c r="C13" s="40">
        <f>B13*100/B5</f>
        <v>7.3406740687549002E-2</v>
      </c>
      <c r="D13" s="29">
        <f>D14</f>
        <v>610.79999999999995</v>
      </c>
      <c r="E13" s="40">
        <f>D13*100/D5</f>
        <v>7.9733950404529796E-2</v>
      </c>
      <c r="F13" s="29">
        <f>SUM(F14)</f>
        <v>296.91876999999999</v>
      </c>
      <c r="G13" s="40">
        <f>F13*100/F5</f>
        <v>6.0493483226668865E-2</v>
      </c>
      <c r="H13" s="40">
        <f t="shared" si="1"/>
        <v>-47.214440888888888</v>
      </c>
      <c r="I13" s="29">
        <f t="shared" si="0"/>
        <v>48.611455468238383</v>
      </c>
    </row>
    <row r="14" spans="1:9" ht="30" x14ac:dyDescent="0.2">
      <c r="A14" s="39" t="s">
        <v>46</v>
      </c>
      <c r="B14" s="29">
        <v>562.5</v>
      </c>
      <c r="C14" s="40"/>
      <c r="D14" s="29">
        <v>610.79999999999995</v>
      </c>
      <c r="E14" s="40"/>
      <c r="F14" s="29">
        <v>296.91876999999999</v>
      </c>
      <c r="G14" s="40"/>
      <c r="H14" s="40">
        <f t="shared" si="1"/>
        <v>-47.214440888888888</v>
      </c>
      <c r="I14" s="29">
        <f t="shared" si="0"/>
        <v>48.611455468238383</v>
      </c>
    </row>
    <row r="15" spans="1:9" ht="45" x14ac:dyDescent="0.2">
      <c r="A15" s="39" t="s">
        <v>47</v>
      </c>
      <c r="B15" s="29">
        <f>SUM(B16:B17)</f>
        <v>149.714</v>
      </c>
      <c r="C15" s="40">
        <f>B15*100/B5</f>
        <v>1.9537807600525706E-2</v>
      </c>
      <c r="D15" s="29">
        <f>SUM(D16:D17)</f>
        <v>250</v>
      </c>
      <c r="E15" s="40">
        <f>D15*100/D5</f>
        <v>3.2635048462888755E-2</v>
      </c>
      <c r="F15" s="29">
        <f>SUM(F16:F17)</f>
        <v>0</v>
      </c>
      <c r="G15" s="40">
        <f>F15*100/F5</f>
        <v>0</v>
      </c>
      <c r="H15" s="40">
        <f t="shared" si="1"/>
        <v>-100</v>
      </c>
      <c r="I15" s="29">
        <f t="shared" si="0"/>
        <v>0</v>
      </c>
    </row>
    <row r="16" spans="1:9" ht="15" x14ac:dyDescent="0.2">
      <c r="A16" s="39" t="s">
        <v>108</v>
      </c>
      <c r="B16" s="29">
        <v>76.289000000000001</v>
      </c>
      <c r="C16" s="40"/>
      <c r="D16" s="29">
        <v>100</v>
      </c>
      <c r="E16" s="40"/>
      <c r="F16" s="29">
        <v>0</v>
      </c>
      <c r="G16" s="40"/>
      <c r="H16" s="40">
        <f t="shared" si="1"/>
        <v>-100</v>
      </c>
      <c r="I16" s="29">
        <f t="shared" si="0"/>
        <v>0</v>
      </c>
    </row>
    <row r="17" spans="1:9" ht="63.75" customHeight="1" x14ac:dyDescent="0.2">
      <c r="A17" s="39" t="s">
        <v>92</v>
      </c>
      <c r="B17" s="29">
        <v>73.424999999999997</v>
      </c>
      <c r="C17" s="40"/>
      <c r="D17" s="29">
        <v>150</v>
      </c>
      <c r="E17" s="40"/>
      <c r="F17" s="29">
        <v>0</v>
      </c>
      <c r="G17" s="40"/>
      <c r="H17" s="40">
        <f t="shared" si="1"/>
        <v>-100</v>
      </c>
      <c r="I17" s="29">
        <f t="shared" si="0"/>
        <v>0</v>
      </c>
    </row>
    <row r="18" spans="1:9" ht="15" x14ac:dyDescent="0.2">
      <c r="A18" s="39" t="s">
        <v>48</v>
      </c>
      <c r="B18" s="29">
        <f>SUM(B19:B22)</f>
        <v>10323.91467</v>
      </c>
      <c r="C18" s="40">
        <f>B18*100/B5</f>
        <v>1.3472798703307964</v>
      </c>
      <c r="D18" s="29">
        <f>SUM(D19:D22)</f>
        <v>31995.27173</v>
      </c>
      <c r="E18" s="40">
        <f>D18*100/D5</f>
        <v>4.1766689739673781</v>
      </c>
      <c r="F18" s="29">
        <f>SUM(F19:F22)</f>
        <v>5961.1613799999996</v>
      </c>
      <c r="G18" s="40">
        <f>F18*100/F5</f>
        <v>1.2145120227747681</v>
      </c>
      <c r="H18" s="40">
        <f t="shared" si="1"/>
        <v>-42.258711249111869</v>
      </c>
      <c r="I18" s="29">
        <f t="shared" si="0"/>
        <v>18.631382256430673</v>
      </c>
    </row>
    <row r="19" spans="1:9" ht="15" x14ac:dyDescent="0.2">
      <c r="A19" s="39" t="s">
        <v>49</v>
      </c>
      <c r="B19" s="29">
        <v>1306.48</v>
      </c>
      <c r="C19" s="40"/>
      <c r="D19" s="29">
        <v>1236.9000000000001</v>
      </c>
      <c r="E19" s="40"/>
      <c r="F19" s="29">
        <v>634.20899999999995</v>
      </c>
      <c r="G19" s="40"/>
      <c r="H19" s="40">
        <f t="shared" si="1"/>
        <v>-51.456662176229258</v>
      </c>
      <c r="I19" s="29">
        <f t="shared" si="0"/>
        <v>51.274072277467852</v>
      </c>
    </row>
    <row r="20" spans="1:9" ht="15" x14ac:dyDescent="0.2">
      <c r="A20" s="39" t="s">
        <v>50</v>
      </c>
      <c r="B20" s="29">
        <v>3055.0578099999998</v>
      </c>
      <c r="C20" s="40"/>
      <c r="D20" s="29">
        <v>4180</v>
      </c>
      <c r="E20" s="40"/>
      <c r="F20" s="29">
        <v>2203.93741</v>
      </c>
      <c r="G20" s="40"/>
      <c r="H20" s="40">
        <f t="shared" si="1"/>
        <v>-27.85938770828038</v>
      </c>
      <c r="I20" s="29">
        <f t="shared" si="0"/>
        <v>52.725775358851678</v>
      </c>
    </row>
    <row r="21" spans="1:9" ht="15" x14ac:dyDescent="0.2">
      <c r="A21" s="39" t="s">
        <v>51</v>
      </c>
      <c r="B21" s="29">
        <v>3280</v>
      </c>
      <c r="C21" s="40"/>
      <c r="D21" s="29">
        <v>0</v>
      </c>
      <c r="E21" s="40"/>
      <c r="F21" s="29">
        <v>0</v>
      </c>
      <c r="G21" s="40"/>
      <c r="H21" s="40">
        <f t="shared" si="1"/>
        <v>-100</v>
      </c>
      <c r="I21" s="29" t="s">
        <v>117</v>
      </c>
    </row>
    <row r="22" spans="1:9" ht="30" x14ac:dyDescent="0.2">
      <c r="A22" s="39" t="s">
        <v>52</v>
      </c>
      <c r="B22" s="29">
        <v>2682.3768599999999</v>
      </c>
      <c r="C22" s="40"/>
      <c r="D22" s="29">
        <v>26578.371729999999</v>
      </c>
      <c r="E22" s="40"/>
      <c r="F22" s="29">
        <v>3123.0149700000002</v>
      </c>
      <c r="G22" s="40"/>
      <c r="H22" s="40">
        <f t="shared" si="1"/>
        <v>16.427151477887421</v>
      </c>
      <c r="I22" s="29">
        <f t="shared" si="0"/>
        <v>11.75021179523551</v>
      </c>
    </row>
    <row r="23" spans="1:9" ht="30" x14ac:dyDescent="0.2">
      <c r="A23" s="39" t="s">
        <v>53</v>
      </c>
      <c r="B23" s="29">
        <f>SUM(B24:B25)</f>
        <v>89646.143199999991</v>
      </c>
      <c r="C23" s="40">
        <f>B23*100/B5</f>
        <v>11.698899888926725</v>
      </c>
      <c r="D23" s="29">
        <f>SUM(D24:D27)</f>
        <v>45156.22</v>
      </c>
      <c r="E23" s="40">
        <f>D23*100/D5</f>
        <v>5.8947017124034655</v>
      </c>
      <c r="F23" s="29">
        <f>SUM(F24:F27)</f>
        <v>9704.1053900000006</v>
      </c>
      <c r="G23" s="40">
        <f>F23*100/F5</f>
        <v>1.9770900190641096</v>
      </c>
      <c r="H23" s="40">
        <f t="shared" si="1"/>
        <v>-89.175099961244058</v>
      </c>
      <c r="I23" s="29">
        <f t="shared" si="0"/>
        <v>21.490074656381779</v>
      </c>
    </row>
    <row r="24" spans="1:9" ht="15" x14ac:dyDescent="0.2">
      <c r="A24" s="39" t="s">
        <v>54</v>
      </c>
      <c r="B24" s="29">
        <v>74880.915559999994</v>
      </c>
      <c r="C24" s="40"/>
      <c r="D24" s="29">
        <v>26491.4</v>
      </c>
      <c r="E24" s="40"/>
      <c r="F24" s="29">
        <v>4283.7669999999998</v>
      </c>
      <c r="G24" s="40"/>
      <c r="H24" s="40">
        <f t="shared" si="1"/>
        <v>-94.279227266435413</v>
      </c>
      <c r="I24" s="29">
        <f t="shared" si="0"/>
        <v>16.170406245045559</v>
      </c>
    </row>
    <row r="25" spans="1:9" ht="15" x14ac:dyDescent="0.2">
      <c r="A25" s="39" t="s">
        <v>55</v>
      </c>
      <c r="B25" s="29">
        <v>14765.227639999999</v>
      </c>
      <c r="C25" s="40"/>
      <c r="D25" s="29">
        <v>16809.82</v>
      </c>
      <c r="E25" s="40"/>
      <c r="F25" s="29">
        <v>5220.3383899999999</v>
      </c>
      <c r="G25" s="40"/>
      <c r="H25" s="40">
        <f t="shared" si="1"/>
        <v>-64.644375845193537</v>
      </c>
      <c r="I25" s="29">
        <f t="shared" si="0"/>
        <v>31.055290241061474</v>
      </c>
    </row>
    <row r="26" spans="1:9" ht="15" x14ac:dyDescent="0.2">
      <c r="A26" s="39" t="s">
        <v>109</v>
      </c>
      <c r="B26" s="29">
        <v>0</v>
      </c>
      <c r="C26" s="40"/>
      <c r="D26" s="29">
        <v>1800</v>
      </c>
      <c r="E26" s="40"/>
      <c r="F26" s="29">
        <v>200</v>
      </c>
      <c r="G26" s="40"/>
      <c r="H26" s="40" t="s">
        <v>117</v>
      </c>
      <c r="I26" s="29">
        <f t="shared" si="0"/>
        <v>11.111111111111111</v>
      </c>
    </row>
    <row r="27" spans="1:9" ht="30" x14ac:dyDescent="0.2">
      <c r="A27" s="39" t="s">
        <v>110</v>
      </c>
      <c r="B27" s="29">
        <v>0</v>
      </c>
      <c r="C27" s="40"/>
      <c r="D27" s="29">
        <v>55</v>
      </c>
      <c r="E27" s="40"/>
      <c r="F27" s="29">
        <v>0</v>
      </c>
      <c r="G27" s="40"/>
      <c r="H27" s="40" t="s">
        <v>117</v>
      </c>
      <c r="I27" s="29">
        <f t="shared" si="0"/>
        <v>0</v>
      </c>
    </row>
    <row r="28" spans="1:9" ht="15" x14ac:dyDescent="0.2">
      <c r="A28" s="39" t="s">
        <v>113</v>
      </c>
      <c r="B28" s="29">
        <f>SUM(B29)</f>
        <v>0</v>
      </c>
      <c r="C28" s="40">
        <f>B28*100/B5</f>
        <v>0</v>
      </c>
      <c r="D28" s="29">
        <f>SUM(D29)</f>
        <v>900</v>
      </c>
      <c r="E28" s="40">
        <f>D28*100/D5</f>
        <v>0.11748617446639952</v>
      </c>
      <c r="F28" s="29">
        <f>SUM(F29)</f>
        <v>0</v>
      </c>
      <c r="G28" s="40">
        <f>F28*100/F5</f>
        <v>0</v>
      </c>
      <c r="H28" s="40" t="s">
        <v>117</v>
      </c>
      <c r="I28" s="29">
        <f t="shared" si="0"/>
        <v>0</v>
      </c>
    </row>
    <row r="29" spans="1:9" ht="30" x14ac:dyDescent="0.2">
      <c r="A29" s="39" t="s">
        <v>114</v>
      </c>
      <c r="B29" s="29">
        <v>0</v>
      </c>
      <c r="C29" s="40"/>
      <c r="D29" s="29">
        <v>900</v>
      </c>
      <c r="E29" s="40"/>
      <c r="F29" s="29">
        <v>0</v>
      </c>
      <c r="G29" s="40"/>
      <c r="H29" s="40" t="s">
        <v>117</v>
      </c>
      <c r="I29" s="29">
        <f t="shared" si="0"/>
        <v>0</v>
      </c>
    </row>
    <row r="30" spans="1:9" ht="15" x14ac:dyDescent="0.2">
      <c r="A30" s="39" t="s">
        <v>56</v>
      </c>
      <c r="B30" s="29">
        <f>SUM(B31:B35)</f>
        <v>432348.14321999997</v>
      </c>
      <c r="C30" s="40">
        <f>B30*100/B5</f>
        <v>56.421809841944594</v>
      </c>
      <c r="D30" s="29">
        <f>SUM(D31:D35)</f>
        <v>455809.22399999999</v>
      </c>
      <c r="E30" s="40">
        <f>D30*100/D5</f>
        <v>59.501424460286863</v>
      </c>
      <c r="F30" s="29">
        <f>SUM(F31:F35)</f>
        <v>334094.92154000001</v>
      </c>
      <c r="G30" s="40">
        <f>F30*100/F5</f>
        <v>68.067658815558346</v>
      </c>
      <c r="H30" s="40">
        <f t="shared" si="1"/>
        <v>-22.725487138267624</v>
      </c>
      <c r="I30" s="29">
        <f t="shared" si="0"/>
        <v>73.297095352331013</v>
      </c>
    </row>
    <row r="31" spans="1:9" ht="15" x14ac:dyDescent="0.2">
      <c r="A31" s="39" t="s">
        <v>57</v>
      </c>
      <c r="B31" s="29">
        <v>106737.63707</v>
      </c>
      <c r="C31" s="40"/>
      <c r="D31" s="29">
        <v>102962.7</v>
      </c>
      <c r="E31" s="40"/>
      <c r="F31" s="29">
        <v>79010.173809999993</v>
      </c>
      <c r="G31" s="40"/>
      <c r="H31" s="40">
        <f t="shared" si="1"/>
        <v>-25.977212931757109</v>
      </c>
      <c r="I31" s="29">
        <f t="shared" si="0"/>
        <v>76.736695725733682</v>
      </c>
    </row>
    <row r="32" spans="1:9" ht="15" x14ac:dyDescent="0.2">
      <c r="A32" s="39" t="s">
        <v>58</v>
      </c>
      <c r="B32" s="29">
        <v>266367.31331</v>
      </c>
      <c r="C32" s="40"/>
      <c r="D32" s="29">
        <v>290507.25900000002</v>
      </c>
      <c r="E32" s="40"/>
      <c r="F32" s="29">
        <v>210720.21288000001</v>
      </c>
      <c r="G32" s="40"/>
      <c r="H32" s="40">
        <f t="shared" si="1"/>
        <v>-20.891114505944472</v>
      </c>
      <c r="I32" s="29">
        <f t="shared" si="0"/>
        <v>72.535265936332422</v>
      </c>
    </row>
    <row r="33" spans="1:9" ht="15" x14ac:dyDescent="0.2">
      <c r="A33" s="39" t="s">
        <v>59</v>
      </c>
      <c r="B33" s="29">
        <v>32680.791740000001</v>
      </c>
      <c r="C33" s="40"/>
      <c r="D33" s="29">
        <v>34754.165000000001</v>
      </c>
      <c r="E33" s="40"/>
      <c r="F33" s="29">
        <v>24661.480899999999</v>
      </c>
      <c r="G33" s="40"/>
      <c r="H33" s="40">
        <f t="shared" si="1"/>
        <v>-24.538300368606684</v>
      </c>
      <c r="I33" s="29">
        <f t="shared" si="0"/>
        <v>70.959785395505833</v>
      </c>
    </row>
    <row r="34" spans="1:9" ht="15" x14ac:dyDescent="0.2">
      <c r="A34" s="39" t="s">
        <v>60</v>
      </c>
      <c r="B34" s="29">
        <v>310.80797999999999</v>
      </c>
      <c r="C34" s="40"/>
      <c r="D34" s="29">
        <v>360</v>
      </c>
      <c r="E34" s="40"/>
      <c r="F34" s="29">
        <v>210</v>
      </c>
      <c r="G34" s="40"/>
      <c r="H34" s="40">
        <f t="shared" si="1"/>
        <v>-32.434167230841368</v>
      </c>
      <c r="I34" s="29">
        <f t="shared" si="0"/>
        <v>58.333333333333336</v>
      </c>
    </row>
    <row r="35" spans="1:9" ht="15" x14ac:dyDescent="0.2">
      <c r="A35" s="39" t="s">
        <v>61</v>
      </c>
      <c r="B35" s="29">
        <v>26251.593120000001</v>
      </c>
      <c r="C35" s="40"/>
      <c r="D35" s="29">
        <v>27225.1</v>
      </c>
      <c r="E35" s="40"/>
      <c r="F35" s="29">
        <v>19493.053950000001</v>
      </c>
      <c r="G35" s="40"/>
      <c r="H35" s="40">
        <f t="shared" si="1"/>
        <v>-25.745253398929719</v>
      </c>
      <c r="I35" s="29">
        <f t="shared" si="0"/>
        <v>71.599567862009692</v>
      </c>
    </row>
    <row r="36" spans="1:9" ht="15" x14ac:dyDescent="0.2">
      <c r="A36" s="39" t="s">
        <v>62</v>
      </c>
      <c r="B36" s="29">
        <f>SUM(B37:B38)</f>
        <v>34199.212330000002</v>
      </c>
      <c r="C36" s="40">
        <f>B36*100/B5</f>
        <v>4.463027042180868</v>
      </c>
      <c r="D36" s="29">
        <f>SUM(D37:D38)</f>
        <v>36505.872289999999</v>
      </c>
      <c r="E36" s="40">
        <f>D36*100/D5</f>
        <v>4.76548364545671</v>
      </c>
      <c r="F36" s="29">
        <f>SUM(F37:F38)</f>
        <v>26229.392810000001</v>
      </c>
      <c r="G36" s="40">
        <f>F36*100/F5</f>
        <v>5.3439105045378028</v>
      </c>
      <c r="H36" s="40">
        <f t="shared" si="1"/>
        <v>-23.304102571417332</v>
      </c>
      <c r="I36" s="29">
        <f t="shared" si="0"/>
        <v>71.84979063542329</v>
      </c>
    </row>
    <row r="37" spans="1:9" ht="15" x14ac:dyDescent="0.2">
      <c r="A37" s="39" t="s">
        <v>63</v>
      </c>
      <c r="B37" s="29">
        <v>26099.096669999999</v>
      </c>
      <c r="C37" s="40"/>
      <c r="D37" s="29">
        <v>27756.57229</v>
      </c>
      <c r="E37" s="40"/>
      <c r="F37" s="29">
        <v>19892.730490000002</v>
      </c>
      <c r="G37" s="40"/>
      <c r="H37" s="40">
        <f t="shared" si="1"/>
        <v>-23.780003800415045</v>
      </c>
      <c r="I37" s="29">
        <f t="shared" si="0"/>
        <v>71.668541353598101</v>
      </c>
    </row>
    <row r="38" spans="1:9" ht="30" x14ac:dyDescent="0.2">
      <c r="A38" s="39" t="s">
        <v>93</v>
      </c>
      <c r="B38" s="29">
        <v>8100.1156600000004</v>
      </c>
      <c r="C38" s="40"/>
      <c r="D38" s="29">
        <v>8749.2999999999993</v>
      </c>
      <c r="E38" s="40"/>
      <c r="F38" s="29">
        <v>6336.6623200000004</v>
      </c>
      <c r="G38" s="40"/>
      <c r="H38" s="40">
        <f t="shared" si="1"/>
        <v>-21.770718024537445</v>
      </c>
      <c r="I38" s="29">
        <f t="shared" si="0"/>
        <v>72.424791926211256</v>
      </c>
    </row>
    <row r="39" spans="1:9" ht="15" x14ac:dyDescent="0.2">
      <c r="A39" s="39" t="s">
        <v>64</v>
      </c>
      <c r="B39" s="29">
        <f>SUM(B40:B43)</f>
        <v>19567.251939999998</v>
      </c>
      <c r="C39" s="40">
        <f>B39*100/B5</f>
        <v>2.5535434473378134</v>
      </c>
      <c r="D39" s="29">
        <f>SUM(D40:D43)</f>
        <v>21363.15</v>
      </c>
      <c r="E39" s="40">
        <f>D39*100/D5</f>
        <v>2.7887497422798475</v>
      </c>
      <c r="F39" s="29">
        <f>SUM(F40:F43)</f>
        <v>13473.272219999999</v>
      </c>
      <c r="G39" s="40">
        <f>F39*100/F5</f>
        <v>2.7450105867302139</v>
      </c>
      <c r="H39" s="40">
        <f t="shared" si="1"/>
        <v>-31.143768878155512</v>
      </c>
      <c r="I39" s="29">
        <f t="shared" si="0"/>
        <v>63.067816403479817</v>
      </c>
    </row>
    <row r="40" spans="1:9" ht="15" x14ac:dyDescent="0.2">
      <c r="A40" s="39" t="s">
        <v>65</v>
      </c>
      <c r="B40" s="29">
        <v>2937.8326000000002</v>
      </c>
      <c r="C40" s="40"/>
      <c r="D40" s="29">
        <v>2927</v>
      </c>
      <c r="E40" s="40"/>
      <c r="F40" s="29">
        <v>2479.50162</v>
      </c>
      <c r="G40" s="40"/>
      <c r="H40" s="40">
        <f t="shared" si="1"/>
        <v>-15.600990335528309</v>
      </c>
      <c r="I40" s="29">
        <f t="shared" si="0"/>
        <v>84.711363853775197</v>
      </c>
    </row>
    <row r="41" spans="1:9" ht="15" x14ac:dyDescent="0.2">
      <c r="A41" s="39" t="s">
        <v>66</v>
      </c>
      <c r="B41" s="29">
        <v>7860.5411199999999</v>
      </c>
      <c r="C41" s="40"/>
      <c r="D41" s="29">
        <v>8570.65</v>
      </c>
      <c r="E41" s="40"/>
      <c r="F41" s="29">
        <v>4348.2527799999998</v>
      </c>
      <c r="G41" s="40"/>
      <c r="H41" s="40">
        <f t="shared" si="1"/>
        <v>-44.682526131228997</v>
      </c>
      <c r="I41" s="29">
        <f t="shared" si="0"/>
        <v>50.734224125358054</v>
      </c>
    </row>
    <row r="42" spans="1:9" ht="15" x14ac:dyDescent="0.2">
      <c r="A42" s="39" t="s">
        <v>67</v>
      </c>
      <c r="B42" s="29">
        <v>7226.7782200000001</v>
      </c>
      <c r="C42" s="40"/>
      <c r="D42" s="29">
        <v>8453.5</v>
      </c>
      <c r="E42" s="40"/>
      <c r="F42" s="29">
        <v>5571.9972799999996</v>
      </c>
      <c r="G42" s="40"/>
      <c r="H42" s="40">
        <f t="shared" si="1"/>
        <v>-22.897906779820914</v>
      </c>
      <c r="I42" s="29">
        <f t="shared" si="0"/>
        <v>65.913494765481744</v>
      </c>
    </row>
    <row r="43" spans="1:9" ht="30" x14ac:dyDescent="0.2">
      <c r="A43" s="39" t="s">
        <v>68</v>
      </c>
      <c r="B43" s="29">
        <v>1542.1</v>
      </c>
      <c r="C43" s="40"/>
      <c r="D43" s="29">
        <v>1412</v>
      </c>
      <c r="E43" s="40"/>
      <c r="F43" s="29">
        <v>1073.52054</v>
      </c>
      <c r="G43" s="40"/>
      <c r="H43" s="40">
        <f t="shared" si="1"/>
        <v>-30.385802477141553</v>
      </c>
      <c r="I43" s="29">
        <f t="shared" si="0"/>
        <v>76.028366855524069</v>
      </c>
    </row>
    <row r="44" spans="1:9" ht="30" x14ac:dyDescent="0.2">
      <c r="A44" s="39" t="s">
        <v>115</v>
      </c>
      <c r="B44" s="29">
        <f>SUM(B45)</f>
        <v>301.74185999999997</v>
      </c>
      <c r="C44" s="40">
        <f>B44*100/B5</f>
        <v>3.9377575949508824E-2</v>
      </c>
      <c r="D44" s="29">
        <f>SUM(D45)</f>
        <v>0</v>
      </c>
      <c r="E44" s="40">
        <f>D44*100/D5</f>
        <v>0</v>
      </c>
      <c r="F44" s="29">
        <f>SUM(F45)</f>
        <v>0</v>
      </c>
      <c r="G44" s="40">
        <f>F44*100/F5</f>
        <v>0</v>
      </c>
      <c r="H44" s="40">
        <f t="shared" si="1"/>
        <v>-100</v>
      </c>
      <c r="I44" s="29" t="s">
        <v>117</v>
      </c>
    </row>
    <row r="45" spans="1:9" ht="15" x14ac:dyDescent="0.2">
      <c r="A45" s="39" t="s">
        <v>116</v>
      </c>
      <c r="B45" s="29">
        <v>301.74185999999997</v>
      </c>
      <c r="C45" s="40"/>
      <c r="D45" s="29"/>
      <c r="E45" s="40"/>
      <c r="F45" s="29">
        <v>0</v>
      </c>
      <c r="G45" s="40"/>
      <c r="H45" s="40">
        <f t="shared" si="1"/>
        <v>-100</v>
      </c>
      <c r="I45" s="29" t="s">
        <v>117</v>
      </c>
    </row>
    <row r="46" spans="1:9" ht="15" x14ac:dyDescent="0.2">
      <c r="A46" s="39" t="s">
        <v>69</v>
      </c>
      <c r="B46" s="29">
        <f>SUM(B47:B49)</f>
        <v>41791.695</v>
      </c>
      <c r="C46" s="40">
        <f>B46*100/B5</f>
        <v>5.4538526537922456</v>
      </c>
      <c r="D46" s="29">
        <f>SUM(D47:D49)</f>
        <v>26414.940000000002</v>
      </c>
      <c r="E46" s="40">
        <f>D46*100/D5</f>
        <v>3.4482113881771945</v>
      </c>
      <c r="F46" s="29">
        <f>SUM(F47:F49)</f>
        <v>13473.05204</v>
      </c>
      <c r="G46" s="40">
        <f>F46*100/F5</f>
        <v>2.7449657278109321</v>
      </c>
      <c r="H46" s="40">
        <f t="shared" si="1"/>
        <v>-67.761412787875685</v>
      </c>
      <c r="I46" s="29">
        <f t="shared" si="0"/>
        <v>51.005423597403585</v>
      </c>
    </row>
    <row r="47" spans="1:9" ht="15" x14ac:dyDescent="0.25">
      <c r="A47" s="41" t="s">
        <v>111</v>
      </c>
      <c r="B47" s="29">
        <v>7984.6</v>
      </c>
      <c r="C47" s="40"/>
      <c r="D47" s="29">
        <v>9650.9</v>
      </c>
      <c r="E47" s="40"/>
      <c r="F47" s="29">
        <v>7110.2623000000003</v>
      </c>
      <c r="G47" s="40"/>
      <c r="H47" s="40">
        <f t="shared" si="1"/>
        <v>-10.950300578613835</v>
      </c>
      <c r="I47" s="29">
        <f t="shared" si="0"/>
        <v>73.674603404863802</v>
      </c>
    </row>
    <row r="48" spans="1:9" ht="15" x14ac:dyDescent="0.2">
      <c r="A48" s="39" t="s">
        <v>70</v>
      </c>
      <c r="B48" s="29">
        <v>26092.794999999998</v>
      </c>
      <c r="C48" s="40"/>
      <c r="D48" s="29">
        <v>10264.040000000001</v>
      </c>
      <c r="E48" s="40"/>
      <c r="F48" s="29">
        <v>2544.598</v>
      </c>
      <c r="G48" s="40"/>
      <c r="H48" s="40">
        <f t="shared" si="1"/>
        <v>-90.247890270091801</v>
      </c>
      <c r="I48" s="29">
        <f t="shared" si="0"/>
        <v>24.791388186328188</v>
      </c>
    </row>
    <row r="49" spans="1:9" ht="15" x14ac:dyDescent="0.2">
      <c r="A49" s="39" t="s">
        <v>112</v>
      </c>
      <c r="B49" s="29">
        <v>7714.3</v>
      </c>
      <c r="C49" s="40"/>
      <c r="D49" s="29">
        <v>6500</v>
      </c>
      <c r="E49" s="40"/>
      <c r="F49" s="29">
        <v>3818.1917400000002</v>
      </c>
      <c r="G49" s="40"/>
      <c r="H49" s="40">
        <f t="shared" si="1"/>
        <v>-50.505013546271208</v>
      </c>
      <c r="I49" s="29">
        <f t="shared" si="0"/>
        <v>58.741411384615382</v>
      </c>
    </row>
    <row r="50" spans="1:9" ht="45" x14ac:dyDescent="0.2">
      <c r="A50" s="39" t="s">
        <v>71</v>
      </c>
      <c r="B50" s="29">
        <f>SUM(B51)</f>
        <v>4729.6831599999996</v>
      </c>
      <c r="C50" s="40">
        <f>B50*100/B5</f>
        <v>0.61722777824068853</v>
      </c>
      <c r="D50" s="29">
        <f>SUM(D51)</f>
        <v>8416.1</v>
      </c>
      <c r="E50" s="40">
        <f>D50*100/D5</f>
        <v>1.0986393254740723</v>
      </c>
      <c r="F50" s="29">
        <f>SUM(F51)</f>
        <v>5805.067</v>
      </c>
      <c r="G50" s="40">
        <f>F50*100/F5</f>
        <v>1.1827097464878658</v>
      </c>
      <c r="H50" s="40">
        <f t="shared" si="1"/>
        <v>22.736910774378401</v>
      </c>
      <c r="I50" s="29">
        <f t="shared" si="0"/>
        <v>68.975736980311538</v>
      </c>
    </row>
    <row r="51" spans="1:9" ht="30" x14ac:dyDescent="0.2">
      <c r="A51" s="39" t="s">
        <v>94</v>
      </c>
      <c r="B51" s="29">
        <v>4729.6831599999996</v>
      </c>
      <c r="C51" s="40"/>
      <c r="D51" s="29">
        <v>8416.1</v>
      </c>
      <c r="E51" s="40"/>
      <c r="F51" s="29">
        <v>5805.067</v>
      </c>
      <c r="G51" s="40"/>
      <c r="H51" s="40">
        <f t="shared" si="1"/>
        <v>22.736910774378401</v>
      </c>
      <c r="I51" s="29">
        <f t="shared" si="0"/>
        <v>68.975736980311538</v>
      </c>
    </row>
    <row r="52" spans="1:9" ht="60" customHeight="1" x14ac:dyDescent="0.2">
      <c r="A52" s="39" t="s">
        <v>95</v>
      </c>
      <c r="B52" s="29">
        <f>SUM(B53:B54)</f>
        <v>68765.936990000002</v>
      </c>
      <c r="C52" s="40">
        <f>B52*100/B5</f>
        <v>8.9740147640200245</v>
      </c>
      <c r="D52" s="29">
        <f>SUM(D53:D54)</f>
        <v>70959.09895</v>
      </c>
      <c r="E52" s="40">
        <f>D52*100/D5</f>
        <v>9.2630145324646733</v>
      </c>
      <c r="F52" s="29">
        <f>SUM(F53:F54)</f>
        <v>36906.985820000002</v>
      </c>
      <c r="G52" s="40">
        <f>F52*100/F5</f>
        <v>7.5193364422501006</v>
      </c>
      <c r="H52" s="40">
        <f t="shared" si="1"/>
        <v>-46.329552921867347</v>
      </c>
      <c r="I52" s="29">
        <f t="shared" si="0"/>
        <v>52.011632568792642</v>
      </c>
    </row>
    <row r="53" spans="1:9" ht="60" x14ac:dyDescent="0.2">
      <c r="A53" s="39" t="s">
        <v>72</v>
      </c>
      <c r="B53" s="29">
        <v>7228</v>
      </c>
      <c r="C53" s="40"/>
      <c r="D53" s="29">
        <v>7276</v>
      </c>
      <c r="E53" s="40"/>
      <c r="F53" s="29">
        <v>5702</v>
      </c>
      <c r="G53" s="40"/>
      <c r="H53" s="40">
        <f t="shared" si="1"/>
        <v>-21.112340896513558</v>
      </c>
      <c r="I53" s="29">
        <f t="shared" si="0"/>
        <v>78.367234744365035</v>
      </c>
    </row>
    <row r="54" spans="1:9" ht="30" x14ac:dyDescent="0.2">
      <c r="A54" s="39" t="s">
        <v>73</v>
      </c>
      <c r="B54" s="29">
        <v>61537.936990000002</v>
      </c>
      <c r="C54" s="40"/>
      <c r="D54" s="29">
        <v>63683.09895</v>
      </c>
      <c r="E54" s="40"/>
      <c r="F54" s="29">
        <v>31204.985820000002</v>
      </c>
      <c r="G54" s="40"/>
      <c r="H54" s="40">
        <f t="shared" si="1"/>
        <v>-49.291465807391532</v>
      </c>
      <c r="I54" s="29">
        <f t="shared" si="0"/>
        <v>49.000419788773492</v>
      </c>
    </row>
    <row r="55" spans="1:9" ht="30" x14ac:dyDescent="0.2">
      <c r="A55" s="39" t="s">
        <v>96</v>
      </c>
      <c r="B55" s="29">
        <f>Доходы!B7-Расходы!B5+Расходы!M10</f>
        <v>-288152.60267999978</v>
      </c>
      <c r="C55" s="29"/>
      <c r="D55" s="29">
        <f>Доходы!D7-Расходы!D5+Расходы!O10</f>
        <v>-33562.18312000006</v>
      </c>
      <c r="E55" s="29"/>
      <c r="F55" s="29">
        <f>Доходы!F7-Расходы!F5+Расходы!Q10</f>
        <v>-1165.5960799999884</v>
      </c>
      <c r="G55" s="40"/>
      <c r="H55" s="40"/>
      <c r="I55" s="29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17" sqref="B17"/>
    </sheetView>
  </sheetViews>
  <sheetFormatPr defaultRowHeight="12.75" x14ac:dyDescent="0.2"/>
  <cols>
    <col min="1" max="1" width="37.7109375" customWidth="1"/>
    <col min="2" max="2" width="17.5703125" customWidth="1"/>
    <col min="3" max="3" width="12.42578125" customWidth="1"/>
    <col min="4" max="4" width="17.5703125" customWidth="1"/>
    <col min="5" max="5" width="13.7109375" customWidth="1"/>
    <col min="6" max="6" width="17.5703125" customWidth="1"/>
    <col min="7" max="7" width="12.42578125" customWidth="1"/>
    <col min="8" max="8" width="10.42578125" customWidth="1"/>
    <col min="9" max="9" width="11.28515625" customWidth="1"/>
  </cols>
  <sheetData>
    <row r="1" spans="1:9" ht="14.25" x14ac:dyDescent="0.2">
      <c r="A1" s="33" t="s">
        <v>99</v>
      </c>
      <c r="B1" s="34"/>
      <c r="C1" s="34"/>
      <c r="D1" s="34"/>
      <c r="E1" s="34"/>
      <c r="F1" s="34"/>
      <c r="G1" s="34"/>
      <c r="H1" s="34"/>
      <c r="I1" s="34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80</v>
      </c>
    </row>
    <row r="3" spans="1:9" s="1" customFormat="1" ht="99.75" x14ac:dyDescent="0.2">
      <c r="A3" s="4" t="s">
        <v>0</v>
      </c>
      <c r="B3" s="19" t="s">
        <v>102</v>
      </c>
      <c r="C3" s="4" t="s">
        <v>1</v>
      </c>
      <c r="D3" s="4" t="s">
        <v>103</v>
      </c>
      <c r="E3" s="4" t="s">
        <v>2</v>
      </c>
      <c r="F3" s="4" t="s">
        <v>105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79</v>
      </c>
      <c r="B5" s="7">
        <v>-9770</v>
      </c>
      <c r="C5" s="7"/>
      <c r="D5" s="7">
        <v>33561</v>
      </c>
      <c r="E5" s="7"/>
      <c r="F5" s="20">
        <v>1165.2</v>
      </c>
      <c r="G5" s="7"/>
      <c r="H5" s="7"/>
      <c r="I5" s="7"/>
    </row>
    <row r="6" spans="1:9" ht="60" x14ac:dyDescent="0.25">
      <c r="A6" s="8" t="s">
        <v>74</v>
      </c>
      <c r="B6" s="9">
        <v>0</v>
      </c>
      <c r="C6" s="9"/>
      <c r="D6" s="9">
        <v>0</v>
      </c>
      <c r="E6" s="9"/>
      <c r="F6" s="21">
        <v>0</v>
      </c>
      <c r="G6" s="9"/>
      <c r="H6" s="9"/>
      <c r="I6" s="9"/>
    </row>
    <row r="7" spans="1:9" ht="30" x14ac:dyDescent="0.25">
      <c r="A7" s="10" t="s">
        <v>75</v>
      </c>
      <c r="B7" s="11">
        <v>-6747.6</v>
      </c>
      <c r="C7" s="11"/>
      <c r="D7" s="11">
        <v>-12286.5</v>
      </c>
      <c r="E7" s="11"/>
      <c r="F7" s="22">
        <v>-40804.1</v>
      </c>
      <c r="G7" s="11"/>
      <c r="H7" s="11"/>
      <c r="I7" s="11"/>
    </row>
    <row r="8" spans="1:9" ht="45" x14ac:dyDescent="0.25">
      <c r="A8" s="12" t="s">
        <v>76</v>
      </c>
      <c r="B8" s="13">
        <v>-7108</v>
      </c>
      <c r="C8" s="13"/>
      <c r="D8" s="13">
        <v>36148.400000000001</v>
      </c>
      <c r="E8" s="13"/>
      <c r="F8" s="23">
        <v>40004.1</v>
      </c>
      <c r="G8" s="13"/>
      <c r="H8" s="13"/>
      <c r="I8" s="13"/>
    </row>
    <row r="9" spans="1:9" ht="30" x14ac:dyDescent="0.25">
      <c r="A9" s="12" t="s">
        <v>77</v>
      </c>
      <c r="B9" s="13">
        <v>0</v>
      </c>
      <c r="C9" s="13"/>
      <c r="D9" s="13">
        <v>0</v>
      </c>
      <c r="E9" s="13"/>
      <c r="F9" s="23">
        <v>0</v>
      </c>
      <c r="G9" s="13"/>
      <c r="H9" s="13"/>
      <c r="I9" s="13"/>
    </row>
    <row r="10" spans="1:9" ht="30" x14ac:dyDescent="0.25">
      <c r="A10" s="12" t="s">
        <v>78</v>
      </c>
      <c r="B10" s="13">
        <v>4085.6</v>
      </c>
      <c r="C10" s="13"/>
      <c r="D10" s="13">
        <v>9699.4</v>
      </c>
      <c r="E10" s="13"/>
      <c r="F10" s="23">
        <v>1965.2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2022-12-20T11:59:09Z</dcterms:modified>
</cp:coreProperties>
</file>