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75" yWindow="3675" windowWidth="21600" windowHeight="11385" activeTab="1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B44" i="3" l="1"/>
  <c r="B15" i="3"/>
  <c r="D30" i="3"/>
  <c r="B23" i="3"/>
  <c r="F23" i="3"/>
  <c r="D23" i="3"/>
  <c r="I27" i="3"/>
  <c r="I53" i="3"/>
  <c r="H53" i="3"/>
  <c r="I52" i="3"/>
  <c r="H52" i="3"/>
  <c r="I51" i="3"/>
  <c r="H51" i="3"/>
  <c r="F50" i="3"/>
  <c r="D50" i="3"/>
  <c r="B50" i="3"/>
  <c r="I49" i="3"/>
  <c r="H49" i="3"/>
  <c r="F48" i="3"/>
  <c r="I48" i="3" s="1"/>
  <c r="D48" i="3"/>
  <c r="B48" i="3"/>
  <c r="I47" i="3"/>
  <c r="I46" i="3"/>
  <c r="H46" i="3"/>
  <c r="I45" i="3"/>
  <c r="H45" i="3"/>
  <c r="F44" i="3"/>
  <c r="H44" i="3" s="1"/>
  <c r="D44" i="3"/>
  <c r="I43" i="3"/>
  <c r="H43" i="3"/>
  <c r="I42" i="3"/>
  <c r="H42" i="3"/>
  <c r="I41" i="3"/>
  <c r="H41" i="3"/>
  <c r="I40" i="3"/>
  <c r="H40" i="3"/>
  <c r="F39" i="3"/>
  <c r="D39" i="3"/>
  <c r="B39" i="3"/>
  <c r="I38" i="3"/>
  <c r="H38" i="3"/>
  <c r="I37" i="3"/>
  <c r="H37" i="3"/>
  <c r="F36" i="3"/>
  <c r="D36" i="3"/>
  <c r="B36" i="3"/>
  <c r="I35" i="3"/>
  <c r="H35" i="3"/>
  <c r="I34" i="3"/>
  <c r="I33" i="3"/>
  <c r="H33" i="3"/>
  <c r="I32" i="3"/>
  <c r="H32" i="3"/>
  <c r="I31" i="3"/>
  <c r="H31" i="3"/>
  <c r="F30" i="3"/>
  <c r="B30" i="3"/>
  <c r="I29" i="3"/>
  <c r="F28" i="3"/>
  <c r="I28" i="3" s="1"/>
  <c r="D28" i="3"/>
  <c r="B28" i="3"/>
  <c r="I26" i="3"/>
  <c r="I25" i="3"/>
  <c r="H25" i="3"/>
  <c r="I24" i="3"/>
  <c r="I22" i="3"/>
  <c r="I20" i="3"/>
  <c r="H20" i="3"/>
  <c r="I19" i="3"/>
  <c r="H19" i="3"/>
  <c r="F18" i="3"/>
  <c r="D18" i="3"/>
  <c r="B18" i="3"/>
  <c r="I17" i="3"/>
  <c r="I16" i="3"/>
  <c r="F15" i="3"/>
  <c r="D15" i="3"/>
  <c r="I14" i="3"/>
  <c r="H14" i="3"/>
  <c r="F13" i="3"/>
  <c r="D13" i="3"/>
  <c r="B13" i="3"/>
  <c r="I12" i="3"/>
  <c r="H12" i="3"/>
  <c r="I11" i="3"/>
  <c r="I10" i="3"/>
  <c r="H10" i="3"/>
  <c r="I9" i="3"/>
  <c r="I8" i="3"/>
  <c r="H8" i="3"/>
  <c r="I7" i="3"/>
  <c r="H7" i="3"/>
  <c r="F6" i="3"/>
  <c r="D6" i="3"/>
  <c r="B6" i="3"/>
  <c r="I15" i="3" l="1"/>
  <c r="I18" i="3"/>
  <c r="H39" i="3"/>
  <c r="H36" i="3"/>
  <c r="H30" i="3"/>
  <c r="H18" i="3"/>
  <c r="H13" i="3"/>
  <c r="H6" i="3"/>
  <c r="H23" i="3"/>
  <c r="I50" i="3"/>
  <c r="I30" i="3"/>
  <c r="B5" i="3"/>
  <c r="C50" i="3" s="1"/>
  <c r="D5" i="3"/>
  <c r="E39" i="3" s="1"/>
  <c r="F5" i="3"/>
  <c r="G50" i="3" s="1"/>
  <c r="I6" i="3"/>
  <c r="I13" i="3"/>
  <c r="I23" i="3"/>
  <c r="I36" i="3"/>
  <c r="I39" i="3"/>
  <c r="I44" i="3"/>
  <c r="H48" i="3"/>
  <c r="H50" i="3"/>
  <c r="G30" i="3" l="1"/>
  <c r="G18" i="3"/>
  <c r="G15" i="3"/>
  <c r="H5" i="3"/>
  <c r="I5" i="3"/>
  <c r="G48" i="3"/>
  <c r="G44" i="3"/>
  <c r="G39" i="3"/>
  <c r="G36" i="3"/>
  <c r="G23" i="3"/>
  <c r="G13" i="3"/>
  <c r="G6" i="3"/>
  <c r="E30" i="3"/>
  <c r="E15" i="3"/>
  <c r="E18" i="3"/>
  <c r="E50" i="3"/>
  <c r="C36" i="3"/>
  <c r="C13" i="3"/>
  <c r="E44" i="3"/>
  <c r="E36" i="3"/>
  <c r="E13" i="3"/>
  <c r="C30" i="3"/>
  <c r="C15" i="3"/>
  <c r="C48" i="3"/>
  <c r="C23" i="3"/>
  <c r="E6" i="3"/>
  <c r="E48" i="3"/>
  <c r="C39" i="3"/>
  <c r="E23" i="3"/>
  <c r="C6" i="3"/>
  <c r="C5" i="3" l="1"/>
  <c r="E5" i="3"/>
  <c r="I32" i="4"/>
  <c r="I36" i="4"/>
  <c r="I35" i="4"/>
  <c r="H36" i="4"/>
  <c r="H32" i="4"/>
  <c r="I16" i="4"/>
  <c r="I15" i="4"/>
  <c r="I14" i="4"/>
  <c r="I10" i="4"/>
  <c r="I9" i="4"/>
  <c r="F28" i="4"/>
  <c r="F27" i="4" s="1"/>
  <c r="D28" i="4"/>
  <c r="D27" i="4" s="1"/>
  <c r="F17" i="4"/>
  <c r="D17" i="4"/>
  <c r="B17" i="4"/>
  <c r="B11" i="4"/>
  <c r="D11" i="4"/>
  <c r="F11" i="4"/>
  <c r="B28" i="4"/>
  <c r="B27" i="4" s="1"/>
  <c r="I11" i="4" l="1"/>
  <c r="F8" i="4"/>
  <c r="D8" i="4"/>
  <c r="B8" i="4"/>
  <c r="D7" i="4" l="1"/>
  <c r="E12" i="4"/>
  <c r="I8" i="4"/>
  <c r="F7" i="4"/>
  <c r="G12" i="4" s="1"/>
  <c r="I27" i="4" l="1"/>
  <c r="B7" i="4"/>
  <c r="C8" i="4" s="1"/>
  <c r="I31" i="4" l="1"/>
  <c r="I30" i="4"/>
  <c r="I29" i="4"/>
  <c r="I28" i="4"/>
  <c r="I25" i="4"/>
  <c r="I24" i="4"/>
  <c r="I23" i="4"/>
  <c r="I22" i="4"/>
  <c r="I21" i="4"/>
  <c r="I20" i="4"/>
  <c r="I19" i="4"/>
  <c r="I18" i="4"/>
  <c r="I17" i="4"/>
  <c r="H31" i="4"/>
  <c r="H30" i="4"/>
  <c r="H29" i="4"/>
  <c r="H28" i="4"/>
  <c r="H27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1" i="4"/>
  <c r="H10" i="4"/>
  <c r="H9" i="4"/>
  <c r="H8" i="4"/>
  <c r="E31" i="4"/>
  <c r="C32" i="4"/>
  <c r="C30" i="4"/>
  <c r="C29" i="4"/>
  <c r="C28" i="4"/>
  <c r="C27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1" i="4"/>
  <c r="C10" i="4"/>
  <c r="C9" i="4"/>
  <c r="H7" i="4" l="1"/>
  <c r="I7" i="4"/>
  <c r="G11" i="4"/>
  <c r="G17" i="4"/>
  <c r="G21" i="4"/>
  <c r="G27" i="4"/>
  <c r="G31" i="4"/>
  <c r="G9" i="4"/>
  <c r="G14" i="4"/>
  <c r="G19" i="4"/>
  <c r="G24" i="4"/>
  <c r="G29" i="4"/>
  <c r="E13" i="4"/>
  <c r="E23" i="4"/>
  <c r="E8" i="4"/>
  <c r="E10" i="4"/>
  <c r="E16" i="4"/>
  <c r="E18" i="4"/>
  <c r="E20" i="4"/>
  <c r="E25" i="4"/>
  <c r="E28" i="4"/>
  <c r="E30" i="4"/>
  <c r="E32" i="4"/>
  <c r="E9" i="4"/>
  <c r="E11" i="4"/>
  <c r="E14" i="4"/>
  <c r="E17" i="4"/>
  <c r="E19" i="4"/>
  <c r="E21" i="4"/>
  <c r="E24" i="4"/>
  <c r="E27" i="4"/>
  <c r="E29" i="4"/>
  <c r="G8" i="4"/>
  <c r="G10" i="4"/>
  <c r="G13" i="4"/>
  <c r="G16" i="4"/>
  <c r="G18" i="4"/>
  <c r="G20" i="4"/>
  <c r="G23" i="4"/>
  <c r="G25" i="4"/>
  <c r="G28" i="4"/>
  <c r="G30" i="4"/>
  <c r="G32" i="4"/>
</calcChain>
</file>

<file path=xl/sharedStrings.xml><?xml version="1.0" encoding="utf-8"?>
<sst xmlns="http://schemas.openxmlformats.org/spreadsheetml/2006/main" count="155" uniqueCount="116">
  <si>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</si>
  <si>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</si>
  <si>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</si>
  <si>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</si>
  <si>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</si>
  <si>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</si>
  <si>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</si>
  <si>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</si>
  <si>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</si>
  <si>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</si>
  <si>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</si>
  <si>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</si>
  <si>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</si>
  <si>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</si>
  <si>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</si>
  <si>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</si>
  <si>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</si>
  <si>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0</t>
  </si>
  <si>
    <t>НАЛОГИ НА СОВОКУПНЫЙ ДОХОД</t>
  </si>
  <si>
    <t>Единый сельскохозяйственный налог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</si>
  <si>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</si>
  <si>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</si>
  <si>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</si>
  <si>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</si>
  <si>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</si>
  <si>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</si>
  <si>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</si>
  <si>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</si>
  <si>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</si>
  <si>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</si>
  <si>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</si>
  <si>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</si>
  <si>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</si>
  <si>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БЕЗВОЗМЕЗДНЫЕ ПОСТУПЛЕНИЯ ОТ ГОСУДАРСТВЕННЫХ ОРГАНИЗАЦИЙ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</si>
  <si>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</si>
  <si>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</si>
  <si>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</si>
  <si>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</si>
  <si>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</si>
  <si>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</si>
  <si>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</si>
  <si>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</si>
  <si>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</si>
  <si>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</si>
  <si>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</si>
  <si>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</si>
  <si>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</si>
  <si>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</si>
  <si>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</si>
  <si>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</si>
  <si>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</si>
  <si>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</si>
  <si>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</si>
  <si>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</si>
  <si>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</si>
  <si>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</si>
  <si>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</si>
  <si>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</si>
  <si>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</si>
  <si>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</si>
  <si>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</si>
  <si>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</si>
  <si>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</si>
  <si>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</si>
  <si>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</si>
  <si>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</si>
  <si>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</si>
  <si>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</si>
  <si>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</si>
  <si>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</si>
  <si>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</si>
  <si>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</si>
  <si>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</si>
  <si>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</si>
  <si>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</si>
  <si>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</si>
  <si>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</si>
  <si>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</si>
  <si>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</si>
  <si>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</si>
  <si>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</si>
  <si>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</si>
  <si>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</si>
  <si>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</si>
  <si>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</si>
  <si>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</si>
  <si>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Прочие доходы от использования имущества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</si>
  <si>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</si>
  <si>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</si>
  <si>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</si>
  <si>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</si>
  <si>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</si>
  <si>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 xml:space="preserve">Защита населения и территории от последствий чрезвычайных ситуаций природного и технического характера, гражданская оборона 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</si>
  <si>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</si>
  <si>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</si>
  <si>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МЕЖБЮДЖЕТНЫЕ ТРАНСФЕРТЫ ОБЩЕГО ХАРАКТЕРА БЮДЖЕТАМ СУБЪЕКТОВ РОССИЙСКОЙ ФЕДЕРАЦИИИ МУНИЦИПАЛЬНЫХ ОБРАЗОВАНИЙ</t>
  </si>
  <si>
    <t>Результат исполнения бюджета(ДЕФИЦИТ/ПРОФИЦИТ)</t>
  </si>
  <si>
    <t>1. Доходы  бюджета Кемскго муниципального района</t>
  </si>
  <si>
    <t>2. Расходы  бюджета Кемского муниципального района</t>
  </si>
  <si>
    <t>3.Источники финансирования дефицита бюджета  Кемского муниципального района</t>
  </si>
  <si>
    <t>УСН</t>
  </si>
  <si>
    <t>Информация об исполнении  бюджета Кемского муниципального района за 2 квартал 2022 года</t>
  </si>
  <si>
    <t>Факт на 01.07.2021 (отчетный) год</t>
  </si>
  <si>
    <t>План на 2022 год по состоянию на 01.07.2022 (текущий) год</t>
  </si>
  <si>
    <t>Факт на 01.07.2022 (текущий) год</t>
  </si>
  <si>
    <t>Факт на 01.07.2021 (текущий) год</t>
  </si>
  <si>
    <t>Факт на 01.07.2021 отчетный год</t>
  </si>
  <si>
    <t>X</t>
  </si>
  <si>
    <t>Защита населения и территории от чрезвычайных ситуаций природного и техногенного характера, пожарная безопасность</t>
  </si>
  <si>
    <t>Благоустройство</t>
  </si>
  <si>
    <t>ОХРАНА ОКРУЖАЮЩЕЙ СРЕДЫ</t>
  </si>
  <si>
    <t>Сбор, удаление отходов и очистка сточных вод</t>
  </si>
  <si>
    <t>Физическая культура</t>
  </si>
  <si>
    <t>Спорт высших достижений</t>
  </si>
  <si>
    <t>План на 2021год по состоянию на 01.07.2022 (текущий ) год</t>
  </si>
  <si>
    <t>Другие вопросы в области жилищно-коммунального хозяйства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</si>
</sst>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&quot;###,##0"/>
    <numFmt numFmtId="165" formatCode="#,##0\ _₽"/>
    <numFmt numFmtId="166" formatCode="#,###.0"/>
    <numFmt numFmtId="167" formatCode="#,##0.0"/>
  </numFmts>
  <fonts count="10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66" fontId="0" fillId="0" borderId="0" xfId="0" applyNumberFormat="1" applyFill="1"/>
    <xf numFmtId="167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13" workbookViewId="0">
      <selection activeCell="D29" sqref="D29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s="1" customFormat="1" ht="15" x14ac:dyDescent="0.25">
      <c r="A1" s="44" t="s">
        <v>101</v>
      </c>
      <c r="B1" s="45"/>
      <c r="C1" s="45"/>
      <c r="D1" s="45"/>
      <c r="E1" s="45"/>
      <c r="F1" s="45"/>
      <c r="G1" s="45"/>
      <c r="H1" s="45"/>
      <c r="I1" s="45"/>
    </row>
    <row r="2" spans="1:9" s="1" customFormat="1" x14ac:dyDescent="0.2"/>
    <row r="3" spans="1:9" ht="14.25" x14ac:dyDescent="0.2">
      <c r="A3" s="43" t="s">
        <v>97</v>
      </c>
      <c r="B3" s="43"/>
      <c r="C3" s="43"/>
      <c r="D3" s="43"/>
      <c r="E3" s="43"/>
      <c r="F3" s="43"/>
      <c r="G3" s="43"/>
      <c r="H3" s="43"/>
      <c r="I3" s="43"/>
    </row>
    <row r="4" spans="1:9" ht="15" x14ac:dyDescent="0.25">
      <c r="I4" s="3" t="s">
        <v>80</v>
      </c>
    </row>
    <row r="5" spans="1:9" ht="71.25" x14ac:dyDescent="0.2">
      <c r="A5" s="4" t="s">
        <v>0</v>
      </c>
      <c r="B5" s="4" t="s">
        <v>102</v>
      </c>
      <c r="C5" s="4" t="s">
        <v>1</v>
      </c>
      <c r="D5" s="4" t="s">
        <v>103</v>
      </c>
      <c r="E5" s="4" t="s">
        <v>2</v>
      </c>
      <c r="F5" s="4" t="s">
        <v>104</v>
      </c>
      <c r="G5" s="4" t="s">
        <v>2</v>
      </c>
      <c r="H5" s="4" t="s">
        <v>3</v>
      </c>
      <c r="I5" s="4" t="s">
        <v>4</v>
      </c>
    </row>
    <row r="6" spans="1:9" ht="15" x14ac:dyDescent="0.25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</row>
    <row r="7" spans="1:9" s="18" customFormat="1" ht="14.25" x14ac:dyDescent="0.2">
      <c r="A7" s="16" t="s">
        <v>37</v>
      </c>
      <c r="B7" s="17">
        <f>B8+B27</f>
        <v>333634.5</v>
      </c>
      <c r="C7" s="17">
        <v>100</v>
      </c>
      <c r="D7" s="17">
        <f>D8+D27</f>
        <v>679856.6</v>
      </c>
      <c r="E7" s="17">
        <v>100</v>
      </c>
      <c r="F7" s="17">
        <f>F8+F27</f>
        <v>328326.40000000002</v>
      </c>
      <c r="G7" s="17">
        <v>100</v>
      </c>
      <c r="H7" s="17">
        <f t="shared" ref="H7:H15" si="0">F7/B7*100-100</f>
        <v>-1.590992538241693</v>
      </c>
      <c r="I7" s="17">
        <f>F7/D7*100</f>
        <v>48.293478359995333</v>
      </c>
    </row>
    <row r="8" spans="1:9" ht="30" x14ac:dyDescent="0.25">
      <c r="A8" s="12" t="s">
        <v>14</v>
      </c>
      <c r="B8" s="15">
        <f>B9+B11+B16+B17+B21+B23+B24+B25+B26</f>
        <v>131517.29999999999</v>
      </c>
      <c r="C8" s="36">
        <f>B8*100/B7</f>
        <v>39.419574414516475</v>
      </c>
      <c r="D8" s="15">
        <f>D9+D11+D16+D17+D21+D23+D24+D25+D26</f>
        <v>245418.6</v>
      </c>
      <c r="E8" s="15">
        <f>D8*100/D7</f>
        <v>36.098583142386204</v>
      </c>
      <c r="F8" s="15">
        <f>F9+F11+F16+F17+F21+F23+F24+F25+F26</f>
        <v>128002.2</v>
      </c>
      <c r="G8" s="36">
        <f>F8*100/F7</f>
        <v>38.986264887624017</v>
      </c>
      <c r="H8" s="15">
        <f t="shared" si="0"/>
        <v>-2.6727282266287347</v>
      </c>
      <c r="I8" s="15">
        <f t="shared" ref="I8:I16" si="1">F8/D8*100</f>
        <v>52.156682500837334</v>
      </c>
    </row>
    <row r="9" spans="1:9" ht="15" x14ac:dyDescent="0.25">
      <c r="A9" s="12" t="s">
        <v>15</v>
      </c>
      <c r="B9" s="15">
        <v>70307.5</v>
      </c>
      <c r="C9" s="36">
        <f>B9*100/B7</f>
        <v>21.073210354444758</v>
      </c>
      <c r="D9" s="15">
        <v>164901</v>
      </c>
      <c r="E9" s="15">
        <f>D9*100/D7</f>
        <v>24.255262065559119</v>
      </c>
      <c r="F9" s="15">
        <v>85120</v>
      </c>
      <c r="G9" s="36">
        <f>F9*100/F7</f>
        <v>25.925420557104147</v>
      </c>
      <c r="H9" s="15">
        <f t="shared" si="0"/>
        <v>21.068164847278027</v>
      </c>
      <c r="I9" s="15">
        <f t="shared" si="1"/>
        <v>51.618850097937553</v>
      </c>
    </row>
    <row r="10" spans="1:9" ht="15" x14ac:dyDescent="0.25">
      <c r="A10" s="12" t="s">
        <v>16</v>
      </c>
      <c r="B10" s="15">
        <v>70307.5</v>
      </c>
      <c r="C10" s="36">
        <f>B10*100/B7</f>
        <v>21.073210354444758</v>
      </c>
      <c r="D10" s="15">
        <v>164901</v>
      </c>
      <c r="E10" s="15">
        <f>D10*100/D7</f>
        <v>24.255262065559119</v>
      </c>
      <c r="F10" s="15">
        <v>85120</v>
      </c>
      <c r="G10" s="36">
        <f>F10*100/F7</f>
        <v>25.925420557104147</v>
      </c>
      <c r="H10" s="15">
        <f t="shared" si="0"/>
        <v>21.068164847278027</v>
      </c>
      <c r="I10" s="15">
        <f t="shared" si="1"/>
        <v>51.618850097937553</v>
      </c>
    </row>
    <row r="11" spans="1:9" ht="30" x14ac:dyDescent="0.25">
      <c r="A11" s="12" t="s">
        <v>18</v>
      </c>
      <c r="B11" s="15">
        <f>B12+B13+B14+B15</f>
        <v>51861.4</v>
      </c>
      <c r="C11" s="36">
        <f>B11*100/B7</f>
        <v>15.544375656594267</v>
      </c>
      <c r="D11" s="15">
        <f>D12+D13+D14+D15</f>
        <v>61461.5</v>
      </c>
      <c r="E11" s="15">
        <f>D11*100/D7</f>
        <v>9.0403623352336364</v>
      </c>
      <c r="F11" s="15">
        <f>F12+F13+F14+F15</f>
        <v>34519.599999999991</v>
      </c>
      <c r="G11" s="36">
        <f>F11*100/F7</f>
        <v>10.51380577376659</v>
      </c>
      <c r="H11" s="15">
        <f t="shared" si="0"/>
        <v>-33.438742494417824</v>
      </c>
      <c r="I11" s="15">
        <f t="shared" si="1"/>
        <v>56.164590841421038</v>
      </c>
    </row>
    <row r="12" spans="1:9" s="1" customFormat="1" ht="15" x14ac:dyDescent="0.25">
      <c r="A12" s="12" t="s">
        <v>100</v>
      </c>
      <c r="B12" s="15">
        <v>0</v>
      </c>
      <c r="C12" s="36"/>
      <c r="D12" s="15">
        <v>1761.5</v>
      </c>
      <c r="E12" s="15">
        <f>D12*100/D8</f>
        <v>0.71775325912542898</v>
      </c>
      <c r="F12" s="15">
        <v>971.4</v>
      </c>
      <c r="G12" s="36">
        <f>F12*100/F7</f>
        <v>0.29586411570924542</v>
      </c>
      <c r="H12" s="15"/>
      <c r="I12" s="15"/>
    </row>
    <row r="13" spans="1:9" s="1" customFormat="1" ht="15" x14ac:dyDescent="0.25">
      <c r="A13" s="12" t="s">
        <v>81</v>
      </c>
      <c r="B13" s="15">
        <v>1275.9000000000001</v>
      </c>
      <c r="C13" s="36">
        <f>B13*100/B7</f>
        <v>0.38242447948278735</v>
      </c>
      <c r="D13" s="15">
        <v>0</v>
      </c>
      <c r="E13" s="15">
        <f>D13*100/D7</f>
        <v>0</v>
      </c>
      <c r="F13" s="15">
        <v>-71.2</v>
      </c>
      <c r="G13" s="36">
        <f>F13*100/F7</f>
        <v>-2.1685737120134108E-2</v>
      </c>
      <c r="H13" s="15">
        <f t="shared" si="0"/>
        <v>-105.58037463751077</v>
      </c>
      <c r="I13" s="15"/>
    </row>
    <row r="14" spans="1:9" ht="15" x14ac:dyDescent="0.25">
      <c r="A14" s="12" t="s">
        <v>19</v>
      </c>
      <c r="B14" s="15">
        <v>49876.1</v>
      </c>
      <c r="C14" s="36">
        <f>B14*100/B7</f>
        <v>14.949323286410728</v>
      </c>
      <c r="D14" s="15">
        <v>58700</v>
      </c>
      <c r="E14" s="15">
        <f>D14*100/D7</f>
        <v>8.6341737360496325</v>
      </c>
      <c r="F14" s="15">
        <v>32978.699999999997</v>
      </c>
      <c r="G14" s="36">
        <f>F14*100/F7</f>
        <v>10.044486218592228</v>
      </c>
      <c r="H14" s="15">
        <f t="shared" si="0"/>
        <v>-33.878751546331813</v>
      </c>
      <c r="I14" s="15">
        <f t="shared" si="1"/>
        <v>56.181771720613284</v>
      </c>
    </row>
    <row r="15" spans="1:9" ht="15" x14ac:dyDescent="0.25">
      <c r="A15" s="12" t="s">
        <v>82</v>
      </c>
      <c r="B15" s="15">
        <v>709.4</v>
      </c>
      <c r="C15" s="36">
        <f>B15*100/B7</f>
        <v>0.21262789070075186</v>
      </c>
      <c r="D15" s="15">
        <v>1000</v>
      </c>
      <c r="E15" s="15">
        <v>0</v>
      </c>
      <c r="F15" s="15">
        <v>640.70000000000005</v>
      </c>
      <c r="G15" s="36">
        <v>0</v>
      </c>
      <c r="H15" s="15">
        <f t="shared" si="0"/>
        <v>-9.684240202988434</v>
      </c>
      <c r="I15" s="15">
        <f t="shared" si="1"/>
        <v>64.070000000000007</v>
      </c>
    </row>
    <row r="16" spans="1:9" ht="15" x14ac:dyDescent="0.25">
      <c r="A16" s="12" t="s">
        <v>20</v>
      </c>
      <c r="B16" s="15">
        <v>1331.8</v>
      </c>
      <c r="C16" s="36">
        <f>B16*100/B7</f>
        <v>0.3991793414649864</v>
      </c>
      <c r="D16" s="15">
        <v>3000</v>
      </c>
      <c r="E16" s="15">
        <f>D16*100/D7</f>
        <v>0.4412695265442742</v>
      </c>
      <c r="F16" s="15">
        <v>1123.3</v>
      </c>
      <c r="G16" s="36">
        <f>F16*100/F7</f>
        <v>0.34212905206526184</v>
      </c>
      <c r="H16" s="15">
        <f>F16/B16*100-100</f>
        <v>-15.655503829403813</v>
      </c>
      <c r="I16" s="15">
        <f t="shared" si="1"/>
        <v>37.443333333333335</v>
      </c>
    </row>
    <row r="17" spans="1:9" s="1" customFormat="1" ht="60" x14ac:dyDescent="0.25">
      <c r="A17" s="12" t="s">
        <v>83</v>
      </c>
      <c r="B17" s="15">
        <f>B18+B19+B20</f>
        <v>2425</v>
      </c>
      <c r="C17" s="36">
        <f>B17*100/B7</f>
        <v>0.72684329708108719</v>
      </c>
      <c r="D17" s="15">
        <f>D18+D19+D20</f>
        <v>5195.5</v>
      </c>
      <c r="E17" s="15">
        <f>D17*100/D7</f>
        <v>0.76420527505359226</v>
      </c>
      <c r="F17" s="15">
        <f>F18+F19+F20</f>
        <v>1751.6</v>
      </c>
      <c r="G17" s="36">
        <f>F17*100/F7</f>
        <v>0.53349349915206323</v>
      </c>
      <c r="H17" s="15">
        <f>F17/B17*100-100</f>
        <v>-27.769072164948454</v>
      </c>
      <c r="I17" s="15">
        <f t="shared" ref="I17:I25" si="2">F17/D17*100</f>
        <v>33.713790780483109</v>
      </c>
    </row>
    <row r="18" spans="1:9" s="1" customFormat="1" ht="30" x14ac:dyDescent="0.25">
      <c r="A18" s="12" t="s">
        <v>84</v>
      </c>
      <c r="B18" s="15">
        <v>1678.3</v>
      </c>
      <c r="C18" s="36">
        <f>B18*100/B7</f>
        <v>0.5030355074190469</v>
      </c>
      <c r="D18" s="15">
        <v>3432.5</v>
      </c>
      <c r="E18" s="15">
        <f>D18*100/D7</f>
        <v>0.50488588328774042</v>
      </c>
      <c r="F18" s="15">
        <v>1156.0999999999999</v>
      </c>
      <c r="G18" s="36">
        <f>F18*100/F7</f>
        <v>0.35211911073858204</v>
      </c>
      <c r="H18" s="15">
        <f>F18/B18*100-100</f>
        <v>-31.114818566406484</v>
      </c>
      <c r="I18" s="15">
        <f t="shared" si="2"/>
        <v>33.68099053168244</v>
      </c>
    </row>
    <row r="19" spans="1:9" s="1" customFormat="1" ht="15" x14ac:dyDescent="0.25">
      <c r="A19" s="12" t="s">
        <v>85</v>
      </c>
      <c r="B19" s="15">
        <v>653.20000000000005</v>
      </c>
      <c r="C19" s="36">
        <f>B19*100/B7</f>
        <v>0.19578310996015102</v>
      </c>
      <c r="D19" s="15">
        <v>1545</v>
      </c>
      <c r="E19" s="15">
        <f>D19*100/D7</f>
        <v>0.22725380617030122</v>
      </c>
      <c r="F19" s="15">
        <v>547</v>
      </c>
      <c r="G19" s="36">
        <f>F19*100/F7</f>
        <v>0.1666025028751876</v>
      </c>
      <c r="H19" s="15">
        <f>F19/B19*100-100</f>
        <v>-16.258420085731785</v>
      </c>
      <c r="I19" s="15">
        <f t="shared" si="2"/>
        <v>35.404530744336569</v>
      </c>
    </row>
    <row r="20" spans="1:9" s="1" customFormat="1" ht="30" x14ac:dyDescent="0.25">
      <c r="A20" s="12" t="s">
        <v>86</v>
      </c>
      <c r="B20" s="15">
        <v>93.5</v>
      </c>
      <c r="C20" s="36">
        <f>B20*100/B7</f>
        <v>2.8024679701889342E-2</v>
      </c>
      <c r="D20" s="15">
        <v>218</v>
      </c>
      <c r="E20" s="15">
        <f>D20*100/D7</f>
        <v>3.2065585595550596E-2</v>
      </c>
      <c r="F20" s="15">
        <v>48.5</v>
      </c>
      <c r="G20" s="36">
        <f>F20*100/F7</f>
        <v>1.4771885538293599E-2</v>
      </c>
      <c r="H20" s="15">
        <f t="shared" ref="H20:H25" si="3">F20/B20*100-100</f>
        <v>-48.128342245989309</v>
      </c>
      <c r="I20" s="15">
        <f t="shared" si="2"/>
        <v>22.24770642201835</v>
      </c>
    </row>
    <row r="21" spans="1:9" ht="30" x14ac:dyDescent="0.25">
      <c r="A21" s="12" t="s">
        <v>21</v>
      </c>
      <c r="B21" s="15">
        <v>912</v>
      </c>
      <c r="C21" s="36">
        <f>B21*100/B7</f>
        <v>0.27335302554142332</v>
      </c>
      <c r="D21" s="15">
        <v>902.5</v>
      </c>
      <c r="E21" s="15">
        <f>D21*100/D7</f>
        <v>0.13274858256873581</v>
      </c>
      <c r="F21" s="15">
        <v>690.4</v>
      </c>
      <c r="G21" s="36">
        <f>F21*100/F7</f>
        <v>0.21027855207500826</v>
      </c>
      <c r="H21" s="15">
        <f t="shared" si="3"/>
        <v>-24.298245614035082</v>
      </c>
      <c r="I21" s="15">
        <f t="shared" si="2"/>
        <v>76.498614958448755</v>
      </c>
    </row>
    <row r="22" spans="1:9" ht="30" x14ac:dyDescent="0.25">
      <c r="A22" s="12" t="s">
        <v>22</v>
      </c>
      <c r="B22" s="15">
        <v>912</v>
      </c>
      <c r="C22" s="36">
        <f>B22*100/B8</f>
        <v>0.69344489280117527</v>
      </c>
      <c r="D22" s="15">
        <v>902.5</v>
      </c>
      <c r="E22" s="15">
        <v>0</v>
      </c>
      <c r="F22" s="15">
        <v>690.4</v>
      </c>
      <c r="G22" s="36">
        <v>0</v>
      </c>
      <c r="H22" s="15">
        <f t="shared" si="3"/>
        <v>-24.298245614035082</v>
      </c>
      <c r="I22" s="15">
        <f t="shared" si="2"/>
        <v>76.498614958448755</v>
      </c>
    </row>
    <row r="23" spans="1:9" ht="60" x14ac:dyDescent="0.25">
      <c r="A23" s="12" t="s">
        <v>23</v>
      </c>
      <c r="B23" s="15">
        <v>4089</v>
      </c>
      <c r="C23" s="36">
        <f>B23*100/B9</f>
        <v>5.8158802403726488</v>
      </c>
      <c r="D23" s="15">
        <v>8693</v>
      </c>
      <c r="E23" s="15">
        <f>D23*100/D7</f>
        <v>1.2786519980831252</v>
      </c>
      <c r="F23" s="15">
        <v>3935.6</v>
      </c>
      <c r="G23" s="36">
        <f>F23*100/F7</f>
        <v>1.198685210814604</v>
      </c>
      <c r="H23" s="15">
        <f t="shared" si="3"/>
        <v>-3.7515284910736142</v>
      </c>
      <c r="I23" s="15">
        <f t="shared" si="2"/>
        <v>45.273208328540207</v>
      </c>
    </row>
    <row r="24" spans="1:9" ht="45" x14ac:dyDescent="0.25">
      <c r="A24" s="12" t="s">
        <v>24</v>
      </c>
      <c r="B24" s="15">
        <v>377.2</v>
      </c>
      <c r="C24" s="36">
        <f>B24*100/B10</f>
        <v>0.53650037335988332</v>
      </c>
      <c r="D24" s="15">
        <v>205</v>
      </c>
      <c r="E24" s="15">
        <f>D24*100/D7</f>
        <v>3.0153417647192069E-2</v>
      </c>
      <c r="F24" s="15">
        <v>146.19999999999999</v>
      </c>
      <c r="G24" s="36">
        <f>F24*100/F7</f>
        <v>4.4528859086567507E-2</v>
      </c>
      <c r="H24" s="15">
        <f t="shared" si="3"/>
        <v>-61.240721102863205</v>
      </c>
      <c r="I24" s="15">
        <f t="shared" si="2"/>
        <v>71.317073170731703</v>
      </c>
    </row>
    <row r="25" spans="1:9" ht="30" x14ac:dyDescent="0.25">
      <c r="A25" s="12" t="s">
        <v>25</v>
      </c>
      <c r="B25" s="15">
        <v>210.9</v>
      </c>
      <c r="C25" s="36">
        <f>B25*100/B7</f>
        <v>6.3212887156454151E-2</v>
      </c>
      <c r="D25" s="15">
        <v>741</v>
      </c>
      <c r="E25" s="15">
        <f>D25*100/D7</f>
        <v>0.10899357305643573</v>
      </c>
      <c r="F25" s="15">
        <v>516.5</v>
      </c>
      <c r="G25" s="36">
        <f>F25*100/F7</f>
        <v>0.15731296660883803</v>
      </c>
      <c r="H25" s="15">
        <f t="shared" si="3"/>
        <v>144.9027975343765</v>
      </c>
      <c r="I25" s="15">
        <f t="shared" si="2"/>
        <v>69.70310391363023</v>
      </c>
    </row>
    <row r="26" spans="1:9" ht="15" x14ac:dyDescent="0.25">
      <c r="A26" s="12" t="s">
        <v>26</v>
      </c>
      <c r="B26" s="15">
        <v>2.5</v>
      </c>
      <c r="C26" s="36">
        <v>0</v>
      </c>
      <c r="D26" s="15">
        <v>319.10000000000002</v>
      </c>
      <c r="E26" s="15">
        <v>0</v>
      </c>
      <c r="F26" s="15">
        <v>199</v>
      </c>
      <c r="G26" s="36" t="s">
        <v>17</v>
      </c>
      <c r="H26" s="15"/>
      <c r="I26" s="15"/>
    </row>
    <row r="27" spans="1:9" ht="28.5" x14ac:dyDescent="0.2">
      <c r="A27" s="16" t="s">
        <v>27</v>
      </c>
      <c r="B27" s="15">
        <f>B28+B36</f>
        <v>202117.2</v>
      </c>
      <c r="C27" s="36">
        <f>B27*100/B7</f>
        <v>60.580425585483518</v>
      </c>
      <c r="D27" s="15">
        <f>D28+D35+D36</f>
        <v>434438</v>
      </c>
      <c r="E27" s="15">
        <f>D27*100/D7</f>
        <v>63.901416857613796</v>
      </c>
      <c r="F27" s="15">
        <f>F28+F35+F36</f>
        <v>200324.2</v>
      </c>
      <c r="G27" s="36">
        <f>F27*100/F7</f>
        <v>61.013735112375976</v>
      </c>
      <c r="H27" s="15">
        <f t="shared" ref="H27:H32" si="4">F27/B27*100-100</f>
        <v>-0.88710906345427532</v>
      </c>
      <c r="I27" s="15">
        <f>F27*100/D27</f>
        <v>46.111113668693804</v>
      </c>
    </row>
    <row r="28" spans="1:9" ht="60" x14ac:dyDescent="0.25">
      <c r="A28" s="12" t="s">
        <v>28</v>
      </c>
      <c r="B28" s="15">
        <f>B29+B30+B31+B32</f>
        <v>203536.2</v>
      </c>
      <c r="C28" s="36">
        <f>B28*100/B7</f>
        <v>61.005741312723956</v>
      </c>
      <c r="D28" s="15">
        <f>D29+D30+D31+D32</f>
        <v>437288</v>
      </c>
      <c r="E28" s="15">
        <f>D28*100/D7</f>
        <v>64.320622907830852</v>
      </c>
      <c r="F28" s="15">
        <f>F29+F30+F31+F32</f>
        <v>201754.2</v>
      </c>
      <c r="G28" s="36">
        <f>F28*100/F7</f>
        <v>61.449277304535968</v>
      </c>
      <c r="H28" s="15">
        <f t="shared" si="4"/>
        <v>-0.87551993208087708</v>
      </c>
      <c r="I28" s="15">
        <f t="shared" ref="I28:I31" si="5">F28/D28*100</f>
        <v>46.137602678326417</v>
      </c>
    </row>
    <row r="29" spans="1:9" ht="45" x14ac:dyDescent="0.25">
      <c r="A29" s="12" t="s">
        <v>29</v>
      </c>
      <c r="B29" s="15">
        <v>2562</v>
      </c>
      <c r="C29" s="36">
        <f>B29*100/B7</f>
        <v>0.76790619675123528</v>
      </c>
      <c r="D29" s="42">
        <v>4838</v>
      </c>
      <c r="E29" s="42">
        <f>D29*100/D7</f>
        <v>0.71162065647373285</v>
      </c>
      <c r="F29" s="42">
        <v>12382.2</v>
      </c>
      <c r="G29" s="36">
        <f>F29*100/F7</f>
        <v>3.771308064170289</v>
      </c>
      <c r="H29" s="15">
        <f t="shared" si="4"/>
        <v>383.30210772833732</v>
      </c>
      <c r="I29" s="15">
        <f t="shared" si="5"/>
        <v>255.93633732947501</v>
      </c>
    </row>
    <row r="30" spans="1:9" ht="45" x14ac:dyDescent="0.25">
      <c r="A30" s="12" t="s">
        <v>30</v>
      </c>
      <c r="B30" s="15">
        <v>35144.699999999997</v>
      </c>
      <c r="C30" s="36">
        <f>B30*100/B7</f>
        <v>10.533892628010591</v>
      </c>
      <c r="D30" s="15">
        <v>93081</v>
      </c>
      <c r="E30" s="15">
        <f>D30*100/D7</f>
        <v>13.691269600089196</v>
      </c>
      <c r="F30" s="15">
        <v>13641</v>
      </c>
      <c r="G30" s="36">
        <f>F30*100/F7</f>
        <v>4.1547070232549066</v>
      </c>
      <c r="H30" s="15">
        <f t="shared" si="4"/>
        <v>-61.186181700227912</v>
      </c>
      <c r="I30" s="15">
        <f t="shared" si="5"/>
        <v>14.654977922454638</v>
      </c>
    </row>
    <row r="31" spans="1:9" ht="45" x14ac:dyDescent="0.25">
      <c r="A31" s="12" t="s">
        <v>31</v>
      </c>
      <c r="B31" s="15">
        <v>149128.20000000001</v>
      </c>
      <c r="C31" s="36">
        <v>7</v>
      </c>
      <c r="D31" s="15">
        <v>257833</v>
      </c>
      <c r="E31" s="15">
        <f>D31*100/D7</f>
        <v>37.924615279163284</v>
      </c>
      <c r="F31" s="15">
        <v>159739</v>
      </c>
      <c r="G31" s="36">
        <f>F31*100/F7</f>
        <v>48.652499463948068</v>
      </c>
      <c r="H31" s="15">
        <f t="shared" si="4"/>
        <v>7.1152203272083909</v>
      </c>
      <c r="I31" s="15">
        <f t="shared" si="5"/>
        <v>61.954443380017295</v>
      </c>
    </row>
    <row r="32" spans="1:9" ht="15" x14ac:dyDescent="0.25">
      <c r="A32" s="12" t="s">
        <v>32</v>
      </c>
      <c r="B32" s="15">
        <v>16701.3</v>
      </c>
      <c r="C32" s="36">
        <f>B32*100/B7</f>
        <v>5.0058671989857162</v>
      </c>
      <c r="D32" s="15">
        <v>81536</v>
      </c>
      <c r="E32" s="15">
        <f>D32*100/D7</f>
        <v>11.993117372104647</v>
      </c>
      <c r="F32" s="15">
        <v>15992</v>
      </c>
      <c r="G32" s="36">
        <f>F32*100/F7</f>
        <v>4.8707627531627065</v>
      </c>
      <c r="H32" s="15">
        <f t="shared" si="4"/>
        <v>-4.2469747863938636</v>
      </c>
      <c r="I32" s="15">
        <f>F32*100/D32</f>
        <v>19.613422291993722</v>
      </c>
    </row>
    <row r="33" spans="1:9" ht="45" x14ac:dyDescent="0.25">
      <c r="A33" s="12" t="s">
        <v>33</v>
      </c>
      <c r="B33" s="15">
        <v>0</v>
      </c>
      <c r="C33" s="36">
        <v>0</v>
      </c>
      <c r="D33" s="15">
        <v>0</v>
      </c>
      <c r="E33" s="15">
        <v>0</v>
      </c>
      <c r="F33" s="15">
        <v>0</v>
      </c>
      <c r="G33" s="36">
        <v>0</v>
      </c>
      <c r="H33" s="14"/>
      <c r="I33" s="15"/>
    </row>
    <row r="34" spans="1:9" ht="30" x14ac:dyDescent="0.25">
      <c r="A34" s="12" t="s">
        <v>34</v>
      </c>
      <c r="B34" s="15">
        <v>0</v>
      </c>
      <c r="C34" s="36">
        <v>0</v>
      </c>
      <c r="D34" s="15">
        <v>0</v>
      </c>
      <c r="E34" s="15">
        <v>0</v>
      </c>
      <c r="F34" s="15">
        <v>0</v>
      </c>
      <c r="G34" s="36">
        <v>0</v>
      </c>
      <c r="H34" s="14"/>
      <c r="I34" s="15"/>
    </row>
    <row r="35" spans="1:9" ht="60" x14ac:dyDescent="0.25">
      <c r="A35" s="12" t="s">
        <v>35</v>
      </c>
      <c r="B35" s="15">
        <v>0</v>
      </c>
      <c r="C35" s="36">
        <v>0</v>
      </c>
      <c r="D35" s="15">
        <v>394</v>
      </c>
      <c r="E35" s="15">
        <v>0</v>
      </c>
      <c r="F35" s="15">
        <v>395</v>
      </c>
      <c r="G35" s="36">
        <v>0</v>
      </c>
      <c r="H35" s="14"/>
      <c r="I35" s="15">
        <f>F35*100/D35</f>
        <v>100.25380710659898</v>
      </c>
    </row>
    <row r="36" spans="1:9" ht="30" x14ac:dyDescent="0.25">
      <c r="A36" s="12" t="s">
        <v>36</v>
      </c>
      <c r="B36" s="15">
        <v>-1419</v>
      </c>
      <c r="C36" s="15" t="s">
        <v>17</v>
      </c>
      <c r="D36" s="15">
        <v>-3244</v>
      </c>
      <c r="E36" s="15" t="s">
        <v>17</v>
      </c>
      <c r="F36" s="15">
        <v>-1825</v>
      </c>
      <c r="G36" s="36" t="s">
        <v>17</v>
      </c>
      <c r="H36" s="15">
        <f t="shared" ref="H36" si="6">F36/B36*100-100</f>
        <v>28.61169837914025</v>
      </c>
      <c r="I36" s="15">
        <f>F36*100/D36</f>
        <v>56.2577065351418</v>
      </c>
    </row>
  </sheetData>
  <mergeCells count="2">
    <mergeCell ref="A3:I3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workbookViewId="0">
      <selection activeCell="O3" sqref="O3"/>
    </sheetView>
  </sheetViews>
  <sheetFormatPr defaultRowHeight="12.75" x14ac:dyDescent="0.2"/>
  <cols>
    <col min="1" max="1" width="38.42578125" style="34" customWidth="1"/>
    <col min="2" max="2" width="14.5703125" style="35" customWidth="1"/>
    <col min="3" max="3" width="12.42578125" style="19" customWidth="1"/>
    <col min="4" max="4" width="15.42578125" style="19" customWidth="1"/>
    <col min="5" max="5" width="15.7109375" style="19" customWidth="1"/>
    <col min="6" max="6" width="17.140625" style="19" customWidth="1"/>
    <col min="7" max="7" width="16" style="19" customWidth="1"/>
    <col min="8" max="9" width="15.85546875" style="19" customWidth="1"/>
    <col min="10" max="16384" width="9.140625" style="19"/>
  </cols>
  <sheetData>
    <row r="1" spans="1:9" ht="14.25" x14ac:dyDescent="0.2">
      <c r="A1" s="46" t="s">
        <v>98</v>
      </c>
      <c r="B1" s="46"/>
      <c r="C1" s="46"/>
      <c r="D1" s="46"/>
      <c r="E1" s="46"/>
      <c r="F1" s="46"/>
      <c r="G1" s="46"/>
      <c r="H1" s="46"/>
      <c r="I1" s="46"/>
    </row>
    <row r="2" spans="1:9" ht="27" customHeight="1" x14ac:dyDescent="0.25">
      <c r="A2" s="20"/>
      <c r="B2" s="21"/>
      <c r="C2" s="22"/>
      <c r="D2" s="22"/>
      <c r="E2" s="22"/>
      <c r="F2" s="22"/>
      <c r="G2" s="22"/>
      <c r="H2" s="22"/>
      <c r="I2" s="23" t="s">
        <v>87</v>
      </c>
    </row>
    <row r="3" spans="1:9" ht="80.25" customHeight="1" x14ac:dyDescent="0.2">
      <c r="A3" s="24" t="s">
        <v>0</v>
      </c>
      <c r="B3" s="25" t="s">
        <v>106</v>
      </c>
      <c r="C3" s="24" t="s">
        <v>88</v>
      </c>
      <c r="D3" s="24" t="s">
        <v>114</v>
      </c>
      <c r="E3" s="24" t="s">
        <v>89</v>
      </c>
      <c r="F3" s="24" t="s">
        <v>104</v>
      </c>
      <c r="G3" s="24" t="s">
        <v>89</v>
      </c>
      <c r="H3" s="24" t="s">
        <v>3</v>
      </c>
      <c r="I3" s="24" t="s">
        <v>90</v>
      </c>
    </row>
    <row r="4" spans="1:9" ht="15" x14ac:dyDescent="0.25">
      <c r="A4" s="26">
        <v>1</v>
      </c>
      <c r="B4" s="27">
        <v>2</v>
      </c>
      <c r="C4" s="28">
        <v>3</v>
      </c>
      <c r="D4" s="28">
        <v>4</v>
      </c>
      <c r="E4" s="28">
        <v>5</v>
      </c>
      <c r="F4" s="28">
        <v>6</v>
      </c>
      <c r="G4" s="28">
        <v>7</v>
      </c>
      <c r="H4" s="28">
        <v>8</v>
      </c>
      <c r="I4" s="28">
        <v>9</v>
      </c>
    </row>
    <row r="5" spans="1:9" ht="15" x14ac:dyDescent="0.2">
      <c r="A5" s="29" t="s">
        <v>91</v>
      </c>
      <c r="B5" s="49">
        <f>B6+B13+B15+B18+B23+B28+B30+B36+B39+B44+B48+B50</f>
        <v>325930.09698999999</v>
      </c>
      <c r="C5" s="31">
        <f>SUM(C6+C13+C15+C23+C30+C36+C39+C44+C48+C50)</f>
        <v>100.10580296909816</v>
      </c>
      <c r="D5" s="50">
        <f>D6+D13+D15+D18+D23+D28+D30+D36+D39+D44+D48+D50</f>
        <v>723264.34709000005</v>
      </c>
      <c r="E5" s="31">
        <f>SUM(E6+E13+E18+E23+E30+E36+E39+E44+E48+E50)</f>
        <v>99.840998660499849</v>
      </c>
      <c r="F5" s="50">
        <f>F6+F13+F15+F18+F23+F28+F30+F36+F39+F44+F48+F50</f>
        <v>325515.47866000002</v>
      </c>
      <c r="G5" s="30">
        <v>100</v>
      </c>
      <c r="H5" s="51">
        <f>F5/B5*100-100</f>
        <v>-0.12721081416813718</v>
      </c>
      <c r="I5" s="51">
        <f>F5/D5*100</f>
        <v>45.006432291275964</v>
      </c>
    </row>
    <row r="6" spans="1:9" ht="30" x14ac:dyDescent="0.2">
      <c r="A6" s="32" t="s">
        <v>38</v>
      </c>
      <c r="B6" s="52">
        <f>SUM(B7:B12)</f>
        <v>30524.046679999999</v>
      </c>
      <c r="C6" s="33">
        <f>B6*100/B5</f>
        <v>9.3652126520051091</v>
      </c>
      <c r="D6" s="52">
        <f>SUM(D7:D12)</f>
        <v>72716.350000000006</v>
      </c>
      <c r="E6" s="33">
        <f>D6/D5*100</f>
        <v>10.053910481357029</v>
      </c>
      <c r="F6" s="52">
        <f>SUM(F7:F12)</f>
        <v>27544.507420000002</v>
      </c>
      <c r="G6" s="33">
        <f>F6/F5*G5</f>
        <v>8.4618118724763196</v>
      </c>
      <c r="H6" s="51">
        <f t="shared" ref="H6:H53" si="0">F6/B6*100-100</f>
        <v>-9.7612852294327439</v>
      </c>
      <c r="I6" s="51">
        <f t="shared" ref="I6:I53" si="1">F6/D6*100</f>
        <v>37.879386712891943</v>
      </c>
    </row>
    <row r="7" spans="1:9" ht="75" x14ac:dyDescent="0.2">
      <c r="A7" s="32" t="s">
        <v>39</v>
      </c>
      <c r="B7" s="52">
        <v>988.57374000000004</v>
      </c>
      <c r="C7" s="33"/>
      <c r="D7" s="52">
        <v>2828</v>
      </c>
      <c r="E7" s="33"/>
      <c r="F7" s="52">
        <v>1340.86869</v>
      </c>
      <c r="G7" s="33"/>
      <c r="H7" s="51">
        <f t="shared" si="0"/>
        <v>35.636689074909071</v>
      </c>
      <c r="I7" s="51">
        <f t="shared" si="1"/>
        <v>47.414027227722769</v>
      </c>
    </row>
    <row r="8" spans="1:9" ht="90" x14ac:dyDescent="0.2">
      <c r="A8" s="32" t="s">
        <v>40</v>
      </c>
      <c r="B8" s="52">
        <v>16930.783879999999</v>
      </c>
      <c r="C8" s="33"/>
      <c r="D8" s="52">
        <v>39103.599999999999</v>
      </c>
      <c r="E8" s="33"/>
      <c r="F8" s="52">
        <v>18073.02865</v>
      </c>
      <c r="G8" s="33"/>
      <c r="H8" s="51">
        <f t="shared" si="0"/>
        <v>6.7465557300587307</v>
      </c>
      <c r="I8" s="51">
        <f t="shared" si="1"/>
        <v>46.218324271934044</v>
      </c>
    </row>
    <row r="9" spans="1:9" ht="15" x14ac:dyDescent="0.2">
      <c r="A9" s="32" t="s">
        <v>41</v>
      </c>
      <c r="B9" s="52">
        <v>0.96</v>
      </c>
      <c r="C9" s="33"/>
      <c r="D9" s="52">
        <v>11.6</v>
      </c>
      <c r="E9" s="33"/>
      <c r="F9" s="52">
        <v>11.6</v>
      </c>
      <c r="G9" s="33"/>
      <c r="H9" s="51" t="s">
        <v>107</v>
      </c>
      <c r="I9" s="51">
        <f t="shared" si="1"/>
        <v>100</v>
      </c>
    </row>
    <row r="10" spans="1:9" ht="60" x14ac:dyDescent="0.2">
      <c r="A10" s="32" t="s">
        <v>42</v>
      </c>
      <c r="B10" s="52">
        <v>6725.18001</v>
      </c>
      <c r="C10" s="33"/>
      <c r="D10" s="52">
        <v>6229.3</v>
      </c>
      <c r="E10" s="33"/>
      <c r="F10" s="52">
        <v>2728.0709200000001</v>
      </c>
      <c r="G10" s="33"/>
      <c r="H10" s="51">
        <f t="shared" si="0"/>
        <v>-59.434975481050358</v>
      </c>
      <c r="I10" s="51">
        <f t="shared" si="1"/>
        <v>43.794181047629749</v>
      </c>
    </row>
    <row r="11" spans="1:9" ht="15" x14ac:dyDescent="0.2">
      <c r="A11" s="32" t="s">
        <v>43</v>
      </c>
      <c r="B11" s="52">
        <v>0</v>
      </c>
      <c r="C11" s="33"/>
      <c r="D11" s="52">
        <v>100</v>
      </c>
      <c r="E11" s="33"/>
      <c r="F11" s="52">
        <v>0</v>
      </c>
      <c r="G11" s="33"/>
      <c r="H11" s="51" t="s">
        <v>107</v>
      </c>
      <c r="I11" s="51">
        <f t="shared" si="1"/>
        <v>0</v>
      </c>
    </row>
    <row r="12" spans="1:9" ht="15" x14ac:dyDescent="0.2">
      <c r="A12" s="32" t="s">
        <v>44</v>
      </c>
      <c r="B12" s="52">
        <v>5878.5490499999996</v>
      </c>
      <c r="C12" s="33"/>
      <c r="D12" s="52">
        <v>24443.85</v>
      </c>
      <c r="E12" s="33"/>
      <c r="F12" s="52">
        <v>5390.9391599999999</v>
      </c>
      <c r="G12" s="33"/>
      <c r="H12" s="51">
        <f t="shared" si="0"/>
        <v>-8.2947320138461578</v>
      </c>
      <c r="I12" s="51">
        <f t="shared" si="1"/>
        <v>22.054378340564192</v>
      </c>
    </row>
    <row r="13" spans="1:9" ht="15" x14ac:dyDescent="0.2">
      <c r="A13" s="32" t="s">
        <v>45</v>
      </c>
      <c r="B13" s="52">
        <f>SUM(B14)</f>
        <v>108.22787</v>
      </c>
      <c r="C13" s="33">
        <f>B13*100/B5</f>
        <v>3.320585334079184E-2</v>
      </c>
      <c r="D13" s="52">
        <f>D14</f>
        <v>574.5</v>
      </c>
      <c r="E13" s="33">
        <f>D13/D5*100</f>
        <v>7.9431538732893131E-2</v>
      </c>
      <c r="F13" s="52">
        <f>SUM(F14)</f>
        <v>179.95151999999999</v>
      </c>
      <c r="G13" s="33">
        <f>F13/F5*G5</f>
        <v>5.5282016308649588E-2</v>
      </c>
      <c r="H13" s="51">
        <f t="shared" si="0"/>
        <v>66.270961444589091</v>
      </c>
      <c r="I13" s="51">
        <f t="shared" si="1"/>
        <v>31.323154046997388</v>
      </c>
    </row>
    <row r="14" spans="1:9" ht="30" x14ac:dyDescent="0.2">
      <c r="A14" s="32" t="s">
        <v>46</v>
      </c>
      <c r="B14" s="52">
        <v>108.22787</v>
      </c>
      <c r="C14" s="33"/>
      <c r="D14" s="52">
        <v>574.5</v>
      </c>
      <c r="E14" s="33"/>
      <c r="F14" s="52">
        <v>179.95151999999999</v>
      </c>
      <c r="G14" s="33"/>
      <c r="H14" s="51">
        <f t="shared" si="0"/>
        <v>66.270961444589091</v>
      </c>
      <c r="I14" s="51">
        <f t="shared" si="1"/>
        <v>31.323154046997388</v>
      </c>
    </row>
    <row r="15" spans="1:9" ht="45" x14ac:dyDescent="0.2">
      <c r="A15" s="32" t="s">
        <v>47</v>
      </c>
      <c r="B15" s="52">
        <f>SUM(B16:B17)</f>
        <v>34.700000000000003</v>
      </c>
      <c r="C15" s="33">
        <f>B15/B5*100</f>
        <v>1.0646454660204224E-2</v>
      </c>
      <c r="D15" s="52">
        <f>SUM(D16:D17)</f>
        <v>250</v>
      </c>
      <c r="E15" s="33">
        <f>D15/D5*100</f>
        <v>3.4565508586985698E-2</v>
      </c>
      <c r="F15" s="52">
        <f>SUM(F16:F17)</f>
        <v>0</v>
      </c>
      <c r="G15" s="33">
        <f>F15/F5*G5</f>
        <v>0</v>
      </c>
      <c r="H15" s="51" t="s">
        <v>107</v>
      </c>
      <c r="I15" s="51">
        <f t="shared" si="1"/>
        <v>0</v>
      </c>
    </row>
    <row r="16" spans="1:9" ht="63.75" customHeight="1" x14ac:dyDescent="0.2">
      <c r="A16" s="32" t="s">
        <v>92</v>
      </c>
      <c r="B16" s="52">
        <v>34.700000000000003</v>
      </c>
      <c r="C16" s="33"/>
      <c r="D16" s="52">
        <v>100</v>
      </c>
      <c r="E16" s="33"/>
      <c r="F16" s="33">
        <v>0</v>
      </c>
      <c r="G16" s="33"/>
      <c r="H16" s="51" t="s">
        <v>107</v>
      </c>
      <c r="I16" s="51">
        <f t="shared" si="1"/>
        <v>0</v>
      </c>
    </row>
    <row r="17" spans="1:9" ht="63.75" customHeight="1" x14ac:dyDescent="0.2">
      <c r="A17" s="32" t="s">
        <v>108</v>
      </c>
      <c r="B17" s="52">
        <v>0</v>
      </c>
      <c r="C17" s="33"/>
      <c r="D17" s="52">
        <v>150</v>
      </c>
      <c r="E17" s="33"/>
      <c r="F17" s="52">
        <v>0</v>
      </c>
      <c r="G17" s="33"/>
      <c r="H17" s="51" t="s">
        <v>107</v>
      </c>
      <c r="I17" s="51">
        <f t="shared" si="1"/>
        <v>0</v>
      </c>
    </row>
    <row r="18" spans="1:9" ht="15" x14ac:dyDescent="0.2">
      <c r="A18" s="32" t="s">
        <v>48</v>
      </c>
      <c r="B18" s="52">
        <f>SUM(B19:B22)</f>
        <v>2066.73522</v>
      </c>
      <c r="C18" s="33"/>
      <c r="D18" s="52">
        <f>SUM(D19:D22)</f>
        <v>30782.1198</v>
      </c>
      <c r="E18" s="33">
        <f>D18/D5*100</f>
        <v>4.2559985050900897</v>
      </c>
      <c r="F18" s="52">
        <f>SUM(F19:F22)</f>
        <v>1268.52198</v>
      </c>
      <c r="G18" s="33">
        <f>F18/F5*G5</f>
        <v>0.38969636258832641</v>
      </c>
      <c r="H18" s="51">
        <f t="shared" si="0"/>
        <v>-38.62194016319129</v>
      </c>
      <c r="I18" s="51">
        <f t="shared" si="1"/>
        <v>4.1209701873748141</v>
      </c>
    </row>
    <row r="19" spans="1:9" ht="15" x14ac:dyDescent="0.2">
      <c r="A19" s="32" t="s">
        <v>49</v>
      </c>
      <c r="B19" s="52">
        <v>802.94399999999996</v>
      </c>
      <c r="C19" s="33"/>
      <c r="D19" s="52">
        <v>1236.9000000000001</v>
      </c>
      <c r="E19" s="33"/>
      <c r="F19" s="52">
        <v>0</v>
      </c>
      <c r="G19" s="33"/>
      <c r="H19" s="51">
        <f t="shared" si="0"/>
        <v>-100</v>
      </c>
      <c r="I19" s="51">
        <f t="shared" si="1"/>
        <v>0</v>
      </c>
    </row>
    <row r="20" spans="1:9" ht="15" x14ac:dyDescent="0.2">
      <c r="A20" s="32" t="s">
        <v>50</v>
      </c>
      <c r="B20" s="52">
        <v>1263.7912200000001</v>
      </c>
      <c r="C20" s="33"/>
      <c r="D20" s="52">
        <v>4180</v>
      </c>
      <c r="E20" s="33"/>
      <c r="F20" s="52">
        <v>1222.8868299999999</v>
      </c>
      <c r="G20" s="33"/>
      <c r="H20" s="51">
        <f t="shared" si="0"/>
        <v>-3.2366414129701155</v>
      </c>
      <c r="I20" s="51">
        <f t="shared" si="1"/>
        <v>29.255665789473685</v>
      </c>
    </row>
    <row r="21" spans="1:9" ht="15" x14ac:dyDescent="0.2">
      <c r="A21" s="32" t="s">
        <v>51</v>
      </c>
      <c r="B21" s="52">
        <v>0</v>
      </c>
      <c r="C21" s="33"/>
      <c r="D21" s="52">
        <v>0</v>
      </c>
      <c r="E21" s="33"/>
      <c r="F21" s="52">
        <v>0</v>
      </c>
      <c r="G21" s="33"/>
      <c r="H21" s="51" t="s">
        <v>107</v>
      </c>
      <c r="I21" s="51" t="s">
        <v>107</v>
      </c>
    </row>
    <row r="22" spans="1:9" ht="30" x14ac:dyDescent="0.2">
      <c r="A22" s="32" t="s">
        <v>52</v>
      </c>
      <c r="B22" s="52">
        <v>0</v>
      </c>
      <c r="C22" s="33"/>
      <c r="D22" s="52">
        <v>25365.219799999999</v>
      </c>
      <c r="E22" s="33"/>
      <c r="F22" s="52">
        <v>45.635150000000003</v>
      </c>
      <c r="G22" s="33"/>
      <c r="H22" s="51" t="s">
        <v>107</v>
      </c>
      <c r="I22" s="51">
        <f t="shared" si="1"/>
        <v>0.17991229865076908</v>
      </c>
    </row>
    <row r="23" spans="1:9" ht="30" x14ac:dyDescent="0.2">
      <c r="A23" s="32" t="s">
        <v>53</v>
      </c>
      <c r="B23" s="52">
        <f>SUM(B24:B27)</f>
        <v>27869.953150000001</v>
      </c>
      <c r="C23" s="33">
        <f>B23/B5*100</f>
        <v>8.5508989220026201</v>
      </c>
      <c r="D23" s="52">
        <f>SUM(D24:D27)</f>
        <v>43606.22</v>
      </c>
      <c r="E23" s="33">
        <f>D23/D5*100</f>
        <v>6.0290846874239499</v>
      </c>
      <c r="F23" s="52">
        <f>SUM(F24:F27)</f>
        <v>1327.2670000000001</v>
      </c>
      <c r="G23" s="33">
        <f>F23/F5*G5</f>
        <v>0.40774312959363956</v>
      </c>
      <c r="H23" s="51">
        <f t="shared" si="0"/>
        <v>-95.237641797040482</v>
      </c>
      <c r="I23" s="51">
        <f t="shared" si="1"/>
        <v>3.0437561430456483</v>
      </c>
    </row>
    <row r="24" spans="1:9" ht="15" x14ac:dyDescent="0.2">
      <c r="A24" s="32" t="s">
        <v>54</v>
      </c>
      <c r="B24" s="52">
        <v>25471.89315</v>
      </c>
      <c r="C24" s="33"/>
      <c r="D24" s="52">
        <v>36491.4</v>
      </c>
      <c r="E24" s="33"/>
      <c r="F24" s="52">
        <v>1327.2670000000001</v>
      </c>
      <c r="G24" s="33"/>
      <c r="H24" s="51" t="s">
        <v>107</v>
      </c>
      <c r="I24" s="51">
        <f t="shared" si="1"/>
        <v>3.63720493047677</v>
      </c>
    </row>
    <row r="25" spans="1:9" ht="15" x14ac:dyDescent="0.2">
      <c r="A25" s="32" t="s">
        <v>55</v>
      </c>
      <c r="B25" s="52">
        <v>2398.06</v>
      </c>
      <c r="C25" s="33"/>
      <c r="D25" s="52">
        <v>5259.82</v>
      </c>
      <c r="E25" s="33"/>
      <c r="F25" s="52">
        <v>0</v>
      </c>
      <c r="G25" s="33"/>
      <c r="H25" s="51">
        <f t="shared" si="0"/>
        <v>-100</v>
      </c>
      <c r="I25" s="51">
        <f t="shared" si="1"/>
        <v>0</v>
      </c>
    </row>
    <row r="26" spans="1:9" ht="15" x14ac:dyDescent="0.2">
      <c r="A26" s="32" t="s">
        <v>109</v>
      </c>
      <c r="B26" s="52">
        <v>0</v>
      </c>
      <c r="C26" s="33"/>
      <c r="D26" s="52">
        <v>1800</v>
      </c>
      <c r="E26" s="33"/>
      <c r="F26" s="52">
        <v>0</v>
      </c>
      <c r="G26" s="33"/>
      <c r="H26" s="51" t="s">
        <v>107</v>
      </c>
      <c r="I26" s="51">
        <f t="shared" si="1"/>
        <v>0</v>
      </c>
    </row>
    <row r="27" spans="1:9" ht="30" x14ac:dyDescent="0.2">
      <c r="A27" s="32" t="s">
        <v>115</v>
      </c>
      <c r="B27" s="52"/>
      <c r="C27" s="33"/>
      <c r="D27" s="52">
        <v>55</v>
      </c>
      <c r="E27" s="33"/>
      <c r="F27" s="52">
        <v>0</v>
      </c>
      <c r="G27" s="33"/>
      <c r="H27" s="51"/>
      <c r="I27" s="51">
        <f t="shared" si="1"/>
        <v>0</v>
      </c>
    </row>
    <row r="28" spans="1:9" ht="15" x14ac:dyDescent="0.2">
      <c r="A28" s="32" t="s">
        <v>110</v>
      </c>
      <c r="B28" s="52">
        <f>SUM(B29)</f>
        <v>0</v>
      </c>
      <c r="C28" s="33"/>
      <c r="D28" s="52">
        <f>SUM(D29)</f>
        <v>900</v>
      </c>
      <c r="E28" s="33"/>
      <c r="F28" s="52">
        <f>SUM(F29)</f>
        <v>0</v>
      </c>
      <c r="G28" s="33"/>
      <c r="H28" s="51" t="s">
        <v>107</v>
      </c>
      <c r="I28" s="51">
        <f t="shared" si="1"/>
        <v>0</v>
      </c>
    </row>
    <row r="29" spans="1:9" ht="30" x14ac:dyDescent="0.2">
      <c r="A29" s="32" t="s">
        <v>111</v>
      </c>
      <c r="B29" s="52">
        <v>0</v>
      </c>
      <c r="C29" s="33"/>
      <c r="D29" s="52">
        <v>900</v>
      </c>
      <c r="E29" s="33"/>
      <c r="F29" s="52">
        <v>0</v>
      </c>
      <c r="G29" s="33"/>
      <c r="H29" s="51" t="s">
        <v>107</v>
      </c>
      <c r="I29" s="51">
        <f t="shared" si="1"/>
        <v>0</v>
      </c>
    </row>
    <row r="30" spans="1:9" ht="15" x14ac:dyDescent="0.2">
      <c r="A30" s="32" t="s">
        <v>56</v>
      </c>
      <c r="B30" s="52">
        <f>SUM(B31:B35)</f>
        <v>229444.47005999996</v>
      </c>
      <c r="C30" s="33">
        <f>B30*100/B5</f>
        <v>70.396834222719747</v>
      </c>
      <c r="D30" s="52">
        <f>SUM(D31:D35)</f>
        <v>440800.60899999994</v>
      </c>
      <c r="E30" s="33">
        <f>D30/D5*100</f>
        <v>60.945988942152084</v>
      </c>
      <c r="F30" s="52">
        <f>SUM(F31:F35)</f>
        <v>244339.59698</v>
      </c>
      <c r="G30" s="33">
        <f>F30/F5*G5</f>
        <v>75.06235893476881</v>
      </c>
      <c r="H30" s="51">
        <f t="shared" si="0"/>
        <v>6.4918221459444823</v>
      </c>
      <c r="I30" s="51">
        <f t="shared" si="1"/>
        <v>55.430866471420885</v>
      </c>
    </row>
    <row r="31" spans="1:9" ht="15" x14ac:dyDescent="0.2">
      <c r="A31" s="32" t="s">
        <v>57</v>
      </c>
      <c r="B31" s="52">
        <v>53118.878109999998</v>
      </c>
      <c r="C31" s="33"/>
      <c r="D31" s="52">
        <v>99502.9</v>
      </c>
      <c r="E31" s="33"/>
      <c r="F31" s="52">
        <v>57432.800000000003</v>
      </c>
      <c r="G31" s="33"/>
      <c r="H31" s="51">
        <f t="shared" si="0"/>
        <v>8.1212594156574909</v>
      </c>
      <c r="I31" s="51">
        <f t="shared" si="1"/>
        <v>57.719724751740905</v>
      </c>
    </row>
    <row r="32" spans="1:9" ht="15" x14ac:dyDescent="0.2">
      <c r="A32" s="32" t="s">
        <v>58</v>
      </c>
      <c r="B32" s="52">
        <v>145162.68135999999</v>
      </c>
      <c r="C32" s="33"/>
      <c r="D32" s="52">
        <v>279632.859</v>
      </c>
      <c r="E32" s="33"/>
      <c r="F32" s="52">
        <v>155731.61288</v>
      </c>
      <c r="G32" s="33"/>
      <c r="H32" s="51">
        <f t="shared" si="0"/>
        <v>7.2807497222990207</v>
      </c>
      <c r="I32" s="51">
        <f t="shared" si="1"/>
        <v>55.691456804080389</v>
      </c>
    </row>
    <row r="33" spans="1:9" ht="15" x14ac:dyDescent="0.2">
      <c r="A33" s="32" t="s">
        <v>59</v>
      </c>
      <c r="B33" s="52">
        <v>19095.186979999999</v>
      </c>
      <c r="C33" s="33"/>
      <c r="D33" s="52">
        <v>34183.35</v>
      </c>
      <c r="E33" s="33"/>
      <c r="F33" s="52">
        <v>18953.365900000001</v>
      </c>
      <c r="G33" s="33"/>
      <c r="H33" s="51">
        <f t="shared" si="0"/>
        <v>-0.74270589834254963</v>
      </c>
      <c r="I33" s="51">
        <f t="shared" si="1"/>
        <v>55.44619207889221</v>
      </c>
    </row>
    <row r="34" spans="1:9" ht="15" x14ac:dyDescent="0.2">
      <c r="A34" s="32" t="s">
        <v>60</v>
      </c>
      <c r="B34" s="52">
        <v>212.68049999999999</v>
      </c>
      <c r="C34" s="33"/>
      <c r="D34" s="52">
        <v>360</v>
      </c>
      <c r="E34" s="33"/>
      <c r="F34" s="52">
        <v>128.43133</v>
      </c>
      <c r="G34" s="33"/>
      <c r="H34" s="51" t="s">
        <v>107</v>
      </c>
      <c r="I34" s="51">
        <f t="shared" si="1"/>
        <v>35.675369444444442</v>
      </c>
    </row>
    <row r="35" spans="1:9" ht="15" x14ac:dyDescent="0.2">
      <c r="A35" s="32" t="s">
        <v>61</v>
      </c>
      <c r="B35" s="52">
        <v>11855.043110000001</v>
      </c>
      <c r="C35" s="33"/>
      <c r="D35" s="52">
        <v>27121.5</v>
      </c>
      <c r="E35" s="33"/>
      <c r="F35" s="52">
        <v>12093.38687</v>
      </c>
      <c r="G35" s="33"/>
      <c r="H35" s="51">
        <f t="shared" si="0"/>
        <v>2.0104841272061691</v>
      </c>
      <c r="I35" s="51">
        <f t="shared" si="1"/>
        <v>44.589668233689139</v>
      </c>
    </row>
    <row r="36" spans="1:9" ht="15" x14ac:dyDescent="0.2">
      <c r="A36" s="32" t="s">
        <v>62</v>
      </c>
      <c r="B36" s="52">
        <f>SUM(B37:B38)</f>
        <v>14383.0797</v>
      </c>
      <c r="C36" s="33">
        <f>B36*100/B5</f>
        <v>4.4129338876125006</v>
      </c>
      <c r="D36" s="52">
        <f>SUM(D37:D38)</f>
        <v>35425.187290000002</v>
      </c>
      <c r="E36" s="33">
        <f>D36/D5*100</f>
        <v>4.8979584618722862</v>
      </c>
      <c r="F36" s="52">
        <f>SUM(F37:F38)</f>
        <v>15503.73465</v>
      </c>
      <c r="G36" s="33">
        <f>F36/F5*G5</f>
        <v>4.7628256308492194</v>
      </c>
      <c r="H36" s="51">
        <f t="shared" si="0"/>
        <v>7.7914811943926168</v>
      </c>
      <c r="I36" s="51">
        <f t="shared" si="1"/>
        <v>43.764721758793556</v>
      </c>
    </row>
    <row r="37" spans="1:9" ht="15" x14ac:dyDescent="0.2">
      <c r="A37" s="32" t="s">
        <v>63</v>
      </c>
      <c r="B37" s="52">
        <v>10648.671120000001</v>
      </c>
      <c r="C37" s="33"/>
      <c r="D37" s="52">
        <v>26734.187290000002</v>
      </c>
      <c r="E37" s="33"/>
      <c r="F37" s="52">
        <v>11369.1605</v>
      </c>
      <c r="G37" s="33"/>
      <c r="H37" s="51">
        <f t="shared" si="0"/>
        <v>6.7660027423215041</v>
      </c>
      <c r="I37" s="51">
        <f t="shared" si="1"/>
        <v>42.52667334403192</v>
      </c>
    </row>
    <row r="38" spans="1:9" ht="30" x14ac:dyDescent="0.2">
      <c r="A38" s="32" t="s">
        <v>93</v>
      </c>
      <c r="B38" s="52">
        <v>3734.4085799999998</v>
      </c>
      <c r="C38" s="33"/>
      <c r="D38" s="52">
        <v>8691</v>
      </c>
      <c r="E38" s="33"/>
      <c r="F38" s="52">
        <v>4134.5741500000004</v>
      </c>
      <c r="G38" s="33"/>
      <c r="H38" s="51">
        <f t="shared" si="0"/>
        <v>10.71563438835075</v>
      </c>
      <c r="I38" s="51">
        <f t="shared" si="1"/>
        <v>47.573054309055351</v>
      </c>
    </row>
    <row r="39" spans="1:9" ht="15" x14ac:dyDescent="0.2">
      <c r="A39" s="32" t="s">
        <v>64</v>
      </c>
      <c r="B39" s="52">
        <f>SUM(B40:B43)</f>
        <v>9342.4753799999999</v>
      </c>
      <c r="C39" s="33">
        <f>B39*100/B5</f>
        <v>2.8664046267217356</v>
      </c>
      <c r="D39" s="52">
        <f>SUM(D40:D43)</f>
        <v>21451.360000000001</v>
      </c>
      <c r="E39" s="33">
        <f>D39/D5*100</f>
        <v>2.9659086731300861</v>
      </c>
      <c r="F39" s="52">
        <f>SUM(F40:F43)</f>
        <v>9283.38832</v>
      </c>
      <c r="G39" s="33">
        <f>F39/F5*G5</f>
        <v>2.8519038044567067</v>
      </c>
      <c r="H39" s="51">
        <f t="shared" si="0"/>
        <v>-0.6324561488970204</v>
      </c>
      <c r="I39" s="51">
        <f t="shared" si="1"/>
        <v>43.276455758516008</v>
      </c>
    </row>
    <row r="40" spans="1:9" ht="15" x14ac:dyDescent="0.2">
      <c r="A40" s="32" t="s">
        <v>65</v>
      </c>
      <c r="B40" s="52">
        <v>1463.2398599999999</v>
      </c>
      <c r="C40" s="33"/>
      <c r="D40" s="52">
        <v>2927</v>
      </c>
      <c r="E40" s="33"/>
      <c r="F40" s="52">
        <v>1642.6070999999999</v>
      </c>
      <c r="G40" s="33"/>
      <c r="H40" s="51">
        <f t="shared" si="0"/>
        <v>12.258225387599822</v>
      </c>
      <c r="I40" s="51">
        <f t="shared" si="1"/>
        <v>56.119135633754688</v>
      </c>
    </row>
    <row r="41" spans="1:9" ht="15" x14ac:dyDescent="0.2">
      <c r="A41" s="32" t="s">
        <v>66</v>
      </c>
      <c r="B41" s="52">
        <v>2723.6367500000001</v>
      </c>
      <c r="C41" s="33"/>
      <c r="D41" s="52">
        <v>8570.56</v>
      </c>
      <c r="E41" s="33"/>
      <c r="F41" s="52">
        <v>2160.88069</v>
      </c>
      <c r="G41" s="33"/>
      <c r="H41" s="51">
        <f t="shared" si="0"/>
        <v>-20.661935186474494</v>
      </c>
      <c r="I41" s="51">
        <f t="shared" si="1"/>
        <v>25.212829616734496</v>
      </c>
    </row>
    <row r="42" spans="1:9" ht="15" x14ac:dyDescent="0.2">
      <c r="A42" s="32" t="s">
        <v>67</v>
      </c>
      <c r="B42" s="52">
        <v>4569.5188500000004</v>
      </c>
      <c r="C42" s="33"/>
      <c r="D42" s="52">
        <v>8541.7999999999993</v>
      </c>
      <c r="E42" s="33"/>
      <c r="F42" s="52">
        <v>4802.9639500000003</v>
      </c>
      <c r="G42" s="33"/>
      <c r="H42" s="51">
        <f t="shared" si="0"/>
        <v>5.1087457490190786</v>
      </c>
      <c r="I42" s="51">
        <f t="shared" si="1"/>
        <v>56.22894413355499</v>
      </c>
    </row>
    <row r="43" spans="1:9" ht="30" x14ac:dyDescent="0.2">
      <c r="A43" s="32" t="s">
        <v>68</v>
      </c>
      <c r="B43" s="52">
        <v>586.07992000000002</v>
      </c>
      <c r="C43" s="33"/>
      <c r="D43" s="52">
        <v>1412</v>
      </c>
      <c r="E43" s="33"/>
      <c r="F43" s="52">
        <v>676.93658000000005</v>
      </c>
      <c r="G43" s="33"/>
      <c r="H43" s="51">
        <f t="shared" si="0"/>
        <v>15.502435231017643</v>
      </c>
      <c r="I43" s="51">
        <f t="shared" si="1"/>
        <v>47.94168413597734</v>
      </c>
    </row>
    <row r="44" spans="1:9" ht="15" x14ac:dyDescent="0.2">
      <c r="A44" s="32" t="s">
        <v>69</v>
      </c>
      <c r="B44" s="52">
        <f>SUM(B45:B47)</f>
        <v>4107.0230000000001</v>
      </c>
      <c r="C44" s="33">
        <v>2</v>
      </c>
      <c r="D44" s="52">
        <f>SUM(D45:D47)</f>
        <v>22779.940000000002</v>
      </c>
      <c r="E44" s="33">
        <f>D44/D5*100</f>
        <v>3.1496008467240757</v>
      </c>
      <c r="F44" s="52">
        <f>SUM(F45:F47)</f>
        <v>8919.3011000000006</v>
      </c>
      <c r="G44" s="33">
        <f>F44/F5*G5</f>
        <v>2.7400543705991276</v>
      </c>
      <c r="H44" s="51">
        <f t="shared" si="0"/>
        <v>117.17192964344244</v>
      </c>
      <c r="I44" s="51">
        <f t="shared" si="1"/>
        <v>39.154190485137356</v>
      </c>
    </row>
    <row r="45" spans="1:9" ht="15" x14ac:dyDescent="0.2">
      <c r="A45" s="32" t="s">
        <v>112</v>
      </c>
      <c r="B45" s="52">
        <v>4076.2</v>
      </c>
      <c r="C45" s="33"/>
      <c r="D45" s="52">
        <v>6015.9</v>
      </c>
      <c r="E45" s="33"/>
      <c r="F45" s="52">
        <v>3807.4720000000002</v>
      </c>
      <c r="G45" s="33"/>
      <c r="H45" s="51">
        <f t="shared" si="0"/>
        <v>-6.5926107649281107</v>
      </c>
      <c r="I45" s="51">
        <f t="shared" si="1"/>
        <v>63.290147775062756</v>
      </c>
    </row>
    <row r="46" spans="1:9" ht="15" x14ac:dyDescent="0.2">
      <c r="A46" s="32" t="s">
        <v>70</v>
      </c>
      <c r="B46" s="52">
        <v>30.823</v>
      </c>
      <c r="C46" s="33"/>
      <c r="D46" s="52">
        <v>10264.040000000001</v>
      </c>
      <c r="E46" s="33"/>
      <c r="F46" s="52">
        <v>2500</v>
      </c>
      <c r="G46" s="33"/>
      <c r="H46" s="51">
        <f t="shared" si="0"/>
        <v>8010.8263309866006</v>
      </c>
      <c r="I46" s="51">
        <f t="shared" si="1"/>
        <v>24.356880916286372</v>
      </c>
    </row>
    <row r="47" spans="1:9" ht="15" x14ac:dyDescent="0.2">
      <c r="A47" s="32" t="s">
        <v>113</v>
      </c>
      <c r="B47" s="52">
        <v>0</v>
      </c>
      <c r="C47" s="33"/>
      <c r="D47" s="52">
        <v>6500</v>
      </c>
      <c r="E47" s="33"/>
      <c r="F47" s="52">
        <v>2611.8290999999999</v>
      </c>
      <c r="G47" s="33"/>
      <c r="H47" s="51" t="s">
        <v>107</v>
      </c>
      <c r="I47" s="51">
        <f t="shared" si="1"/>
        <v>40.181986153846154</v>
      </c>
    </row>
    <row r="48" spans="1:9" ht="45" x14ac:dyDescent="0.2">
      <c r="A48" s="32" t="s">
        <v>71</v>
      </c>
      <c r="B48" s="52">
        <f>SUM(B49)</f>
        <v>2361.3859299999999</v>
      </c>
      <c r="C48" s="33">
        <f>B48*100/B5</f>
        <v>0.72450686567692169</v>
      </c>
      <c r="D48" s="52">
        <f>SUM(D49)</f>
        <v>8691.1</v>
      </c>
      <c r="E48" s="33">
        <f>D48/D5*100</f>
        <v>1.2016491667214055</v>
      </c>
      <c r="F48" s="52">
        <f>SUM(F49)</f>
        <v>4239.2096899999997</v>
      </c>
      <c r="G48" s="33">
        <f>F48/F5*G5</f>
        <v>1.3023066391346145</v>
      </c>
      <c r="H48" s="51">
        <f t="shared" si="0"/>
        <v>79.522103360715789</v>
      </c>
      <c r="I48" s="51">
        <f t="shared" si="1"/>
        <v>48.776445904430965</v>
      </c>
    </row>
    <row r="49" spans="1:9" ht="30" x14ac:dyDescent="0.2">
      <c r="A49" s="32" t="s">
        <v>94</v>
      </c>
      <c r="B49" s="52">
        <v>2361.3859299999999</v>
      </c>
      <c r="C49" s="33"/>
      <c r="D49" s="52">
        <v>8691.1</v>
      </c>
      <c r="E49" s="33"/>
      <c r="F49" s="52">
        <v>4239.2096899999997</v>
      </c>
      <c r="G49" s="33"/>
      <c r="H49" s="51">
        <f t="shared" si="0"/>
        <v>79.522103360715789</v>
      </c>
      <c r="I49" s="51">
        <f t="shared" si="1"/>
        <v>48.776445904430965</v>
      </c>
    </row>
    <row r="50" spans="1:9" ht="60" customHeight="1" x14ac:dyDescent="0.2">
      <c r="A50" s="32" t="s">
        <v>95</v>
      </c>
      <c r="B50" s="52">
        <f>SUM(B51:B52)</f>
        <v>5688</v>
      </c>
      <c r="C50" s="33">
        <f>B50*100/B5</f>
        <v>1.7451594843585483</v>
      </c>
      <c r="D50" s="52">
        <f>SUM(D51:D52)</f>
        <v>45286.961000000003</v>
      </c>
      <c r="E50" s="33">
        <f>D50/D5*100</f>
        <v>6.2614673572959454</v>
      </c>
      <c r="F50" s="52">
        <f>SUM(F51:F52)</f>
        <v>12910</v>
      </c>
      <c r="G50" s="33">
        <f>F50/F5*G5</f>
        <v>3.9660172392245769</v>
      </c>
      <c r="H50" s="51">
        <f t="shared" si="0"/>
        <v>126.96905766526018</v>
      </c>
      <c r="I50" s="51">
        <f t="shared" si="1"/>
        <v>28.507101635722478</v>
      </c>
    </row>
    <row r="51" spans="1:9" ht="60" x14ac:dyDescent="0.2">
      <c r="A51" s="32" t="s">
        <v>72</v>
      </c>
      <c r="B51" s="52">
        <v>4196</v>
      </c>
      <c r="C51" s="33"/>
      <c r="D51" s="52">
        <v>7276</v>
      </c>
      <c r="E51" s="33"/>
      <c r="F51" s="52">
        <v>4112</v>
      </c>
      <c r="G51" s="33"/>
      <c r="H51" s="51">
        <f t="shared" si="0"/>
        <v>-2.0019065776930347</v>
      </c>
      <c r="I51" s="51">
        <f t="shared" si="1"/>
        <v>56.514568444200108</v>
      </c>
    </row>
    <row r="52" spans="1:9" ht="30" x14ac:dyDescent="0.2">
      <c r="A52" s="32" t="s">
        <v>73</v>
      </c>
      <c r="B52" s="52">
        <v>1492</v>
      </c>
      <c r="C52" s="33"/>
      <c r="D52" s="52">
        <v>38010.961000000003</v>
      </c>
      <c r="E52" s="33"/>
      <c r="F52" s="52">
        <v>8798</v>
      </c>
      <c r="G52" s="33"/>
      <c r="H52" s="51">
        <f t="shared" si="0"/>
        <v>489.67828418230567</v>
      </c>
      <c r="I52" s="51">
        <f t="shared" si="1"/>
        <v>23.145955189083484</v>
      </c>
    </row>
    <row r="53" spans="1:9" ht="30" x14ac:dyDescent="0.2">
      <c r="A53" s="32" t="s">
        <v>96</v>
      </c>
      <c r="B53" s="52">
        <v>3401</v>
      </c>
      <c r="C53" s="33"/>
      <c r="D53" s="52">
        <v>-23862</v>
      </c>
      <c r="E53" s="33"/>
      <c r="F53" s="52">
        <v>-4606</v>
      </c>
      <c r="G53" s="33"/>
      <c r="H53" s="51">
        <f t="shared" si="0"/>
        <v>-235.43075566009998</v>
      </c>
      <c r="I53" s="51">
        <f t="shared" si="1"/>
        <v>19.302656944095215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B11" sqref="B11"/>
    </sheetView>
  </sheetViews>
  <sheetFormatPr defaultRowHeight="12.75" x14ac:dyDescent="0.2"/>
  <cols>
    <col min="1" max="1" width="37.7109375" customWidth="1"/>
    <col min="2" max="2" width="17.5703125" customWidth="1"/>
    <col min="3" max="3" width="12.42578125" customWidth="1"/>
    <col min="4" max="4" width="17.5703125" customWidth="1"/>
    <col min="5" max="5" width="13.7109375" customWidth="1"/>
    <col min="6" max="6" width="17.5703125" customWidth="1"/>
    <col min="7" max="7" width="12.42578125" customWidth="1"/>
    <col min="8" max="8" width="10.42578125" customWidth="1"/>
    <col min="9" max="9" width="11.28515625" customWidth="1"/>
  </cols>
  <sheetData>
    <row r="1" spans="1:9" ht="14.25" x14ac:dyDescent="0.2">
      <c r="A1" s="47" t="s">
        <v>99</v>
      </c>
      <c r="B1" s="48"/>
      <c r="C1" s="48"/>
      <c r="D1" s="48"/>
      <c r="E1" s="48"/>
      <c r="F1" s="48"/>
      <c r="G1" s="48"/>
      <c r="H1" s="48"/>
      <c r="I1" s="48"/>
    </row>
    <row r="2" spans="1:9" ht="15" x14ac:dyDescent="0.25">
      <c r="A2" s="2"/>
      <c r="B2" s="2"/>
      <c r="C2" s="2"/>
      <c r="D2" s="2"/>
      <c r="E2" s="2"/>
      <c r="F2" s="2"/>
      <c r="G2" s="2"/>
      <c r="H2" s="2"/>
      <c r="I2" s="3" t="s">
        <v>80</v>
      </c>
    </row>
    <row r="3" spans="1:9" s="1" customFormat="1" ht="99.75" x14ac:dyDescent="0.2">
      <c r="A3" s="4" t="s">
        <v>0</v>
      </c>
      <c r="B3" s="37" t="s">
        <v>102</v>
      </c>
      <c r="C3" s="4" t="s">
        <v>1</v>
      </c>
      <c r="D3" s="4" t="s">
        <v>103</v>
      </c>
      <c r="E3" s="4" t="s">
        <v>2</v>
      </c>
      <c r="F3" s="4" t="s">
        <v>105</v>
      </c>
      <c r="G3" s="4" t="s">
        <v>2</v>
      </c>
      <c r="H3" s="4" t="s">
        <v>3</v>
      </c>
      <c r="I3" s="4" t="s">
        <v>4</v>
      </c>
    </row>
    <row r="4" spans="1:9" s="1" customFormat="1" ht="1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spans="1:9" ht="30" x14ac:dyDescent="0.25">
      <c r="A5" s="6" t="s">
        <v>79</v>
      </c>
      <c r="B5" s="7">
        <v>-16006</v>
      </c>
      <c r="C5" s="7"/>
      <c r="D5" s="7">
        <v>33561</v>
      </c>
      <c r="E5" s="7"/>
      <c r="F5" s="38">
        <v>-2811</v>
      </c>
      <c r="G5" s="7"/>
      <c r="H5" s="7"/>
      <c r="I5" s="7"/>
    </row>
    <row r="6" spans="1:9" ht="60" x14ac:dyDescent="0.25">
      <c r="A6" s="8" t="s">
        <v>74</v>
      </c>
      <c r="B6" s="9">
        <v>0</v>
      </c>
      <c r="C6" s="9"/>
      <c r="D6" s="9">
        <v>0</v>
      </c>
      <c r="E6" s="9"/>
      <c r="F6" s="39">
        <v>0</v>
      </c>
      <c r="G6" s="9"/>
      <c r="H6" s="9"/>
      <c r="I6" s="9"/>
    </row>
    <row r="7" spans="1:9" ht="30" x14ac:dyDescent="0.25">
      <c r="A7" s="10" t="s">
        <v>75</v>
      </c>
      <c r="B7" s="11">
        <v>-6747.6</v>
      </c>
      <c r="C7" s="11"/>
      <c r="D7" s="11">
        <v>24662</v>
      </c>
      <c r="E7" s="11"/>
      <c r="F7" s="40">
        <v>-7804.1</v>
      </c>
      <c r="G7" s="11"/>
      <c r="H7" s="11"/>
      <c r="I7" s="11"/>
    </row>
    <row r="8" spans="1:9" ht="45" x14ac:dyDescent="0.25">
      <c r="A8" s="12" t="s">
        <v>76</v>
      </c>
      <c r="B8" s="13">
        <v>-3358</v>
      </c>
      <c r="C8" s="13"/>
      <c r="D8" s="13">
        <v>-800</v>
      </c>
      <c r="E8" s="13"/>
      <c r="F8" s="41">
        <v>-700</v>
      </c>
      <c r="G8" s="13"/>
      <c r="H8" s="13"/>
      <c r="I8" s="13"/>
    </row>
    <row r="9" spans="1:9" ht="30" x14ac:dyDescent="0.25">
      <c r="A9" s="12" t="s">
        <v>77</v>
      </c>
      <c r="B9" s="13">
        <v>0</v>
      </c>
      <c r="C9" s="13"/>
      <c r="D9" s="13">
        <v>0</v>
      </c>
      <c r="E9" s="13"/>
      <c r="F9" s="41">
        <v>0</v>
      </c>
      <c r="G9" s="13"/>
      <c r="H9" s="13"/>
      <c r="I9" s="13"/>
    </row>
    <row r="10" spans="1:9" ht="30" x14ac:dyDescent="0.25">
      <c r="A10" s="12" t="s">
        <v>78</v>
      </c>
      <c r="B10" s="13">
        <v>-5900.3</v>
      </c>
      <c r="C10" s="13"/>
      <c r="D10" s="13">
        <v>9699.4</v>
      </c>
      <c r="E10" s="13"/>
      <c r="F10" s="41">
        <v>5693.2</v>
      </c>
      <c r="G10" s="13"/>
      <c r="H10" s="13"/>
      <c r="I10" s="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User12</cp:lastModifiedBy>
  <dcterms:created xsi:type="dcterms:W3CDTF">2021-07-16T11:47:31Z</dcterms:created>
  <dcterms:modified xsi:type="dcterms:W3CDTF">2022-07-13T11:03:06Z</dcterms:modified>
</cp:coreProperties>
</file>