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0" windowWidth="29040" windowHeight="15720" activeTab="2"/>
  </bookViews>
  <sheets>
    <sheet name="Доходы" sheetId="4" r:id="rId1"/>
    <sheet name="Расходы" sheetId="3" r:id="rId2"/>
    <sheet name="Источники" sheetId="2" r:id="rId3"/>
  </sheets>
  <definedNames>
    <definedName name="__bookmark_1">#REF!</definedName>
    <definedName name="__bookmark_2">#REF!</definedName>
    <definedName name="__bookmark_6">#REF!</definedName>
    <definedName name="__bookmark_7">#REF!</definedName>
  </definedNames>
  <calcPr calcId="144525"/>
</workbook>
</file>

<file path=xl/calcChain.xml><?xml version="1.0" encoding="utf-8"?>
<calcChain xmlns="http://schemas.openxmlformats.org/spreadsheetml/2006/main">
  <c r="B5" i="3" l="1"/>
  <c r="B26" i="4" l="1"/>
  <c r="B24" i="4"/>
  <c r="F55" i="3"/>
  <c r="D55" i="3"/>
  <c r="F53" i="3"/>
  <c r="D53" i="3"/>
  <c r="D20" i="3"/>
  <c r="F17" i="3"/>
  <c r="D17" i="3"/>
  <c r="I18" i="3"/>
  <c r="G18" i="3"/>
  <c r="G19" i="3"/>
  <c r="E18" i="3"/>
  <c r="E19" i="3"/>
  <c r="C19" i="3"/>
  <c r="F35" i="4"/>
  <c r="D35" i="4"/>
  <c r="F24" i="4"/>
  <c r="F26" i="4"/>
  <c r="F46" i="3" l="1"/>
  <c r="D46" i="3"/>
  <c r="H50" i="3"/>
  <c r="I50" i="3"/>
  <c r="B46" i="3" l="1"/>
  <c r="B35" i="4"/>
  <c r="D24" i="4" l="1"/>
  <c r="B13" i="4" l="1"/>
  <c r="H23" i="4"/>
  <c r="I23" i="4"/>
  <c r="F11" i="4"/>
  <c r="D11" i="4"/>
  <c r="F9" i="4"/>
  <c r="I31" i="3" l="1"/>
  <c r="I54" i="3"/>
  <c r="I56" i="3"/>
  <c r="H54" i="3"/>
  <c r="H56" i="3"/>
  <c r="B55" i="3"/>
  <c r="I55" i="3" l="1"/>
  <c r="H55" i="3"/>
  <c r="I47" i="3"/>
  <c r="I49" i="3"/>
  <c r="I57" i="3"/>
  <c r="H45" i="3"/>
  <c r="H47" i="3"/>
  <c r="H49" i="3"/>
  <c r="I19" i="3"/>
  <c r="H16" i="3"/>
  <c r="D51" i="3" l="1"/>
  <c r="F51" i="3"/>
  <c r="B51" i="3"/>
  <c r="B30" i="3"/>
  <c r="B17" i="3"/>
  <c r="B15" i="3"/>
  <c r="F30" i="3"/>
  <c r="D30" i="3"/>
  <c r="I30" i="3" l="1"/>
  <c r="H46" i="3"/>
  <c r="I46" i="3"/>
  <c r="I17" i="3"/>
  <c r="I43" i="4"/>
  <c r="H37" i="4"/>
  <c r="H40" i="4" l="1"/>
  <c r="H22" i="4"/>
  <c r="H21" i="4"/>
  <c r="H20" i="4"/>
  <c r="H19" i="4"/>
  <c r="H10" i="4"/>
  <c r="H9" i="4"/>
  <c r="I44" i="4"/>
  <c r="H44" i="4"/>
  <c r="I34" i="4"/>
  <c r="I27" i="4"/>
  <c r="I14" i="4"/>
  <c r="F36" i="4"/>
  <c r="D36" i="4"/>
  <c r="F18" i="4"/>
  <c r="F8" i="4" s="1"/>
  <c r="D18" i="4"/>
  <c r="B18" i="4"/>
  <c r="D8" i="4" l="1"/>
  <c r="E14" i="4" s="1"/>
  <c r="B8" i="4"/>
  <c r="B7" i="4" s="1"/>
  <c r="G14" i="4"/>
  <c r="H18" i="4"/>
  <c r="F25" i="3"/>
  <c r="F20" i="3"/>
  <c r="D32" i="3"/>
  <c r="D25" i="3"/>
  <c r="D6" i="3"/>
  <c r="H8" i="4" l="1"/>
  <c r="B25" i="3" l="1"/>
  <c r="B20" i="3"/>
  <c r="H53" i="3" l="1"/>
  <c r="I53" i="3"/>
  <c r="I45" i="3"/>
  <c r="I44" i="3"/>
  <c r="H44" i="3"/>
  <c r="I43" i="3"/>
  <c r="H43" i="3"/>
  <c r="I42" i="3"/>
  <c r="H42" i="3"/>
  <c r="F41" i="3"/>
  <c r="D41" i="3"/>
  <c r="B41" i="3"/>
  <c r="I40" i="3"/>
  <c r="H40" i="3"/>
  <c r="I39" i="3"/>
  <c r="H39" i="3"/>
  <c r="F38" i="3"/>
  <c r="D38" i="3"/>
  <c r="B38" i="3"/>
  <c r="I37" i="3"/>
  <c r="H37" i="3"/>
  <c r="I36" i="3"/>
  <c r="I35" i="3"/>
  <c r="H35" i="3"/>
  <c r="I34" i="3"/>
  <c r="H34" i="3"/>
  <c r="I33" i="3"/>
  <c r="H33" i="3"/>
  <c r="F32" i="3"/>
  <c r="I32" i="3" s="1"/>
  <c r="B32" i="3"/>
  <c r="I29" i="3"/>
  <c r="H29" i="3"/>
  <c r="I28" i="3"/>
  <c r="H28" i="3"/>
  <c r="I27" i="3"/>
  <c r="H27" i="3"/>
  <c r="I26" i="3"/>
  <c r="H26" i="3"/>
  <c r="I25" i="3"/>
  <c r="H25" i="3"/>
  <c r="I24" i="3"/>
  <c r="I23" i="3"/>
  <c r="H23" i="3"/>
  <c r="I22" i="3"/>
  <c r="H22" i="3"/>
  <c r="I21" i="3"/>
  <c r="I20" i="3"/>
  <c r="H20" i="3"/>
  <c r="I16" i="3"/>
  <c r="F15" i="3"/>
  <c r="D15" i="3"/>
  <c r="I14" i="3"/>
  <c r="H14" i="3"/>
  <c r="I12" i="3"/>
  <c r="I11" i="3"/>
  <c r="H11" i="3"/>
  <c r="I10" i="3"/>
  <c r="I9" i="3"/>
  <c r="H9" i="3"/>
  <c r="I8" i="3"/>
  <c r="H8" i="3"/>
  <c r="I7" i="3"/>
  <c r="H7" i="3"/>
  <c r="F6" i="3"/>
  <c r="B6" i="3"/>
  <c r="C18" i="3" s="1"/>
  <c r="D5" i="3" l="1"/>
  <c r="F5" i="3"/>
  <c r="B5" i="2"/>
  <c r="I41" i="3"/>
  <c r="I15" i="3"/>
  <c r="I38" i="3"/>
  <c r="H15" i="3"/>
  <c r="H32" i="3"/>
  <c r="H6" i="3"/>
  <c r="I6" i="3"/>
  <c r="H41" i="3"/>
  <c r="H38" i="3"/>
  <c r="I40" i="4"/>
  <c r="I39" i="4"/>
  <c r="I38" i="4"/>
  <c r="I37" i="4"/>
  <c r="I36" i="4"/>
  <c r="I35" i="4"/>
  <c r="I33" i="4"/>
  <c r="I32" i="4"/>
  <c r="I31" i="4"/>
  <c r="I30" i="4"/>
  <c r="I29" i="4"/>
  <c r="I28" i="4"/>
  <c r="I26" i="4"/>
  <c r="I25" i="4"/>
  <c r="I24" i="4"/>
  <c r="I22" i="4"/>
  <c r="I21" i="4"/>
  <c r="I20" i="4"/>
  <c r="I19" i="4"/>
  <c r="I18" i="4"/>
  <c r="I17" i="4"/>
  <c r="I16" i="4"/>
  <c r="I13" i="4"/>
  <c r="I12" i="4"/>
  <c r="I11" i="4"/>
  <c r="I10" i="4"/>
  <c r="I9" i="4"/>
  <c r="I8" i="4"/>
  <c r="H39" i="4"/>
  <c r="H38" i="4"/>
  <c r="H36" i="4"/>
  <c r="H35" i="4"/>
  <c r="H32" i="4"/>
  <c r="H31" i="4"/>
  <c r="H30" i="4"/>
  <c r="H29" i="4"/>
  <c r="H28" i="4"/>
  <c r="H26" i="4"/>
  <c r="H25" i="4"/>
  <c r="H24" i="4"/>
  <c r="H17" i="4"/>
  <c r="H16" i="4"/>
  <c r="H15" i="4"/>
  <c r="H13" i="4"/>
  <c r="H12" i="4"/>
  <c r="H11" i="4"/>
  <c r="F7" i="4"/>
  <c r="H7" i="4" s="1"/>
  <c r="D7" i="4"/>
  <c r="C40" i="4"/>
  <c r="C38" i="4"/>
  <c r="C37" i="4"/>
  <c r="C36" i="4"/>
  <c r="C35" i="4"/>
  <c r="C33" i="4"/>
  <c r="C32" i="4"/>
  <c r="C31" i="4"/>
  <c r="C30" i="4"/>
  <c r="C29" i="4"/>
  <c r="C28" i="4"/>
  <c r="C26" i="4"/>
  <c r="C25" i="4"/>
  <c r="C24" i="4"/>
  <c r="C22" i="4"/>
  <c r="C21" i="4"/>
  <c r="C20" i="4"/>
  <c r="C19" i="4"/>
  <c r="C18" i="4"/>
  <c r="C17" i="4"/>
  <c r="C16" i="4"/>
  <c r="C15" i="4"/>
  <c r="C13" i="4"/>
  <c r="C12" i="4"/>
  <c r="C11" i="4"/>
  <c r="C10" i="4"/>
  <c r="C9" i="4"/>
  <c r="E6" i="3" l="1"/>
  <c r="E55" i="3"/>
  <c r="E41" i="3"/>
  <c r="E25" i="3"/>
  <c r="E46" i="3"/>
  <c r="E30" i="3"/>
  <c r="E17" i="3"/>
  <c r="E51" i="3"/>
  <c r="E32" i="3"/>
  <c r="E53" i="3"/>
  <c r="E38" i="3"/>
  <c r="E20" i="3"/>
  <c r="E15" i="3"/>
  <c r="G55" i="3"/>
  <c r="G51" i="3"/>
  <c r="G41" i="3"/>
  <c r="G32" i="3"/>
  <c r="G25" i="3"/>
  <c r="G17" i="3"/>
  <c r="G38" i="3"/>
  <c r="G20" i="3"/>
  <c r="G53" i="3"/>
  <c r="G46" i="3"/>
  <c r="G30" i="3"/>
  <c r="G15" i="3"/>
  <c r="G6" i="3"/>
  <c r="C51" i="3"/>
  <c r="C41" i="3"/>
  <c r="C25" i="3"/>
  <c r="C17" i="3"/>
  <c r="C30" i="3"/>
  <c r="C15" i="3"/>
  <c r="C53" i="3"/>
  <c r="C46" i="3"/>
  <c r="C38" i="3"/>
  <c r="C20" i="3"/>
  <c r="C6" i="3"/>
  <c r="I5" i="3"/>
  <c r="H5" i="3"/>
  <c r="G13" i="4"/>
  <c r="G24" i="4"/>
  <c r="G29" i="4"/>
  <c r="G10" i="4"/>
  <c r="G19" i="4"/>
  <c r="I7" i="4"/>
  <c r="G8" i="4"/>
  <c r="G12" i="4"/>
  <c r="G16" i="4"/>
  <c r="G21" i="4"/>
  <c r="G26" i="4"/>
  <c r="G9" i="4"/>
  <c r="G11" i="4"/>
  <c r="G15" i="4"/>
  <c r="G18" i="4"/>
  <c r="G20" i="4"/>
  <c r="G22" i="4"/>
  <c r="G25" i="4"/>
  <c r="G28" i="4"/>
  <c r="G31" i="4"/>
  <c r="G33" i="4"/>
  <c r="G36" i="4"/>
  <c r="G38" i="4"/>
  <c r="G40" i="4"/>
  <c r="G35" i="4"/>
  <c r="G37" i="4"/>
  <c r="G39" i="4"/>
  <c r="E10" i="4"/>
  <c r="E16" i="4"/>
  <c r="E21" i="4"/>
  <c r="E26" i="4"/>
  <c r="E29" i="4"/>
  <c r="E32" i="4"/>
  <c r="E35" i="4"/>
  <c r="E37" i="4"/>
  <c r="E39" i="4"/>
  <c r="E8" i="4"/>
  <c r="E12" i="4"/>
  <c r="E13" i="4"/>
  <c r="E19" i="4"/>
  <c r="E24" i="4"/>
  <c r="E9" i="4"/>
  <c r="E11" i="4"/>
  <c r="E15" i="4"/>
  <c r="E18" i="4"/>
  <c r="E20" i="4"/>
  <c r="E22" i="4"/>
  <c r="E25" i="4"/>
  <c r="E28" i="4"/>
  <c r="E31" i="4"/>
  <c r="E33" i="4"/>
  <c r="E36" i="4"/>
  <c r="E38" i="4"/>
  <c r="E40" i="4"/>
  <c r="C5" i="3" l="1"/>
  <c r="E5" i="3"/>
  <c r="G5" i="3"/>
</calcChain>
</file>

<file path=xl/sharedStrings.xml><?xml version="1.0" encoding="utf-8"?>
<sst xmlns="http://schemas.openxmlformats.org/spreadsheetml/2006/main" count="176" uniqueCount="133">
  <si>
    <t>Наименование показателя</t>
  </si>
  <si>
    <t>Уд.вес в общем объеме (по гр.2)</t>
  </si>
  <si>
    <t>Уд.вес в общем объеме</t>
  </si>
  <si>
    <t>Процент прироста (+), снижения (-) (гр.6/гр.2*100-100)</t>
  </si>
  <si>
    <t>Процент исполнения (гр.6/гр.4*100)</t>
  </si>
  <si>
    <t>1</t>
  </si>
  <si>
    <t>2</t>
  </si>
  <si>
    <t>3</t>
  </si>
  <si>
    <t>4</t>
  </si>
  <si>
    <t>5</t>
  </si>
  <si>
    <t>6</t>
  </si>
  <si>
    <t>7</t>
  </si>
  <si>
    <t>8</t>
  </si>
  <si>
    <t>9</t>
  </si>
  <si>
    <t>НАЛОГОВЫЕ И НЕНАЛОГОВЫЕ ДОХОДЫ</t>
  </si>
  <si>
    <t>НАЛОГИ НА ПРИБЫЛЬ, ДОХОДЫ</t>
  </si>
  <si>
    <t>Налог на доходы физических лиц</t>
  </si>
  <si>
    <t>НАЛОГИ НА ТОВАРЫ (РАБОТЫ, УСЛУГИ) РЕАЛИЗУЕМЫЕ НА ТЕРРИТОРИИ РОССИЙСКОЙ ФЕДЕРАЦИИ</t>
  </si>
  <si>
    <t>Акцизы по подакцизным товарам (продукции)</t>
  </si>
  <si>
    <t>0</t>
  </si>
  <si>
    <t>НАЛОГИ НА СОВОКУПНЫЙ ДОХОД</t>
  </si>
  <si>
    <t>Единый сельскохозяйственный налог</t>
  </si>
  <si>
    <t>X</t>
  </si>
  <si>
    <t>НАЛОГИ НА ИМУЩЕСТВО</t>
  </si>
  <si>
    <t>ГОСУДАРСТВЕННАЯ ПОШЛИНА</t>
  </si>
  <si>
    <t>ПЛАТЕЖИ ПРИ ПОЛЬЗОВАНИИ ПРИРОДНЫМИ РЕСУРСАМИ</t>
  </si>
  <si>
    <t>Плата за негативное воздействие на окружающую среду</t>
  </si>
  <si>
    <t>ДОХОДЫ ОТ ОКАЗАНИЯ ПЛАТНЫХ УСЛУГ И КОМПЕНСАЦИИ ЗАТРАТ ГОСУДАРСТВА</t>
  </si>
  <si>
    <t>ДОХОДЫ ОТ ПРОДАЖИ МАТЕРИАЛЬНЫХ И НЕМАТЕРИАЛЬНЫХ АКТИВОВ</t>
  </si>
  <si>
    <t>ШТРАФЫ, САНКЦИИ, ВОЗМЕЩЕНИЕ УЩЕРБА</t>
  </si>
  <si>
    <t>ПРОЧИЕ НЕНАЛОГОВЫЕ ДОХОДЫ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</si>
  <si>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</si>
  <si>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</si>
  <si>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Дотации бюджетам субъектов Российской Федерации и муниципальных образований</t>
  </si>
  <si>
    <t>Субсидии бюджетам субъектов Российской Федерации и муниципальных образований</t>
  </si>
  <si>
    <t>Субвенции бюджетам субъектов Российской Федерации и муниципальных образований</t>
  </si>
  <si>
    <t>Иные межбюджетные трансферты</t>
  </si>
  <si>
    <t>ПРОЧИЕ БЕЗВОЗМЕЗДНЫЕ ПОСТУПЛЕНИЯ</t>
  </si>
  <si>
    <t>ДОХОДЫ БЮДЖЕТОВ БЮДЖЕТНОЙ СИСТЕМЫ РФ ОТ ВОЗВРАТА ОСТАТКОВ СУБСИДИЙ И СУБВЕНЦИЙ ПРОШЛЫХ ЛЕТ</t>
  </si>
  <si>
    <t>ВОЗВРАТ ОСТАТКОВ СУБСИДИЙ И СУБВЕНЦИЙ ПРОШЛЫХ ЛЕТ</t>
  </si>
  <si>
    <t>Д О Х О Д Ы - всего</t>
  </si>
  <si>
    <t>ОБЩЕГОСУДАРСТВЕННЫЕ ВОПРОСЫ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</si>
  <si>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</si>
  <si>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</si>
  <si>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Судебная система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</si>
  <si>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</si>
  <si>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Обеспечение проведения выборов и референдумов</t>
  </si>
  <si>
    <t>Резервные фонды</t>
  </si>
  <si>
    <t>Другие общегосударственные вопросы</t>
  </si>
  <si>
    <t>НАЦИОНАЛЬНАЯ ОБОРОНА</t>
  </si>
  <si>
    <t>Мобилизационная и вневойсковая подготовка</t>
  </si>
  <si>
    <t>НАЦИОНАЛЬНАЯ БЕЗОПАСНОСТЬ И ПРАВООХРАНИТЕЛЬНАЯ ДЕЯТЕЛЬНОСТЬ</t>
  </si>
  <si>
    <t>НАЦИОНАЛЬНАЯ ЭКОНОМИКА</t>
  </si>
  <si>
    <t>Сельское хозяйство и рыболовство</t>
  </si>
  <si>
    <t>Транспорт</t>
  </si>
  <si>
    <t>Дорожное хозяйство (дорожные фонды)</t>
  </si>
  <si>
    <t>Другие вопросы в области национальной экономики</t>
  </si>
  <si>
    <t>ЖИЛИЩНО-КОММУНАЛЬНОЕ ХОЗЯЙСТВО</t>
  </si>
  <si>
    <t>Жилищное хозяйство</t>
  </si>
  <si>
    <t>Коммунальное хозяйство</t>
  </si>
  <si>
    <t>Благоустройство</t>
  </si>
  <si>
    <t>Другие вопросы в области жилищно-коммунального хозяйства</t>
  </si>
  <si>
    <t>ОБРАЗОВАНИЕ</t>
  </si>
  <si>
    <t>Дошкольное образование</t>
  </si>
  <si>
    <t>Общее образование</t>
  </si>
  <si>
    <t>Дополнительное образование детей</t>
  </si>
  <si>
    <t>Молодежная политика</t>
  </si>
  <si>
    <t>Другие вопросы в области образования</t>
  </si>
  <si>
    <t>КУЛЬТУРА, КИНЕМАТОГРАФИЯ</t>
  </si>
  <si>
    <t>Культура</t>
  </si>
  <si>
    <t>СОЦИАЛЬНАЯ ПОЛИТИКА</t>
  </si>
  <si>
    <t>Пенсионное обеспечение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</si>
  <si>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</si>
  <si>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</si>
  <si>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</si>
  <si>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ФИЗИЧЕСКАЯ КУЛЬТУРА И СПОРТ</t>
  </si>
  <si>
    <t>Массовый спорт</t>
  </si>
  <si>
    <t>ОБСЛУЖИВАНИЕ ГОСУДАРСТВЕННОГО И МУНИЦИПАЛЬНОГО ДОЛГА</t>
  </si>
  <si>
    <t>Государственные (муниципальные) ценные бумаги, номинальная стоимость которых указана в валюте Российской Федерации</t>
  </si>
  <si>
    <t>Кредиты кредитных организаций в валюте Российской Федерации</t>
  </si>
  <si>
    <t>Бюджетные кредиты от других бюджетов бюджетной системы Российской Федерации</t>
  </si>
  <si>
    <t>Иные источники внутреннего финансирования дефицитов бюджетов</t>
  </si>
  <si>
    <t>Изменение остатков средств на счетах по учету средств бюджета</t>
  </si>
  <si>
    <t>ИСТОЧНИКИ ФИНАНСИРОВАНИЯ ДЕФИЦИТА БЮДЖЕТА - всего</t>
  </si>
  <si>
    <t>тыс.руб.</t>
  </si>
  <si>
    <t>Единый налог на вмененный доход</t>
  </si>
  <si>
    <t>Патент</t>
  </si>
  <si>
    <t>Налог на имущество физических лиц</t>
  </si>
  <si>
    <t>Земельный налог с организаций</t>
  </si>
  <si>
    <t>Земельный налог с физических лиц</t>
  </si>
  <si>
    <t>ДОХОДЫ ОТ ИСПОЛЬЗОВАНИЯ ИМУЩЕСТВА, НАХОДЯЩЕГОСЯ В МУНИЦИПАЛЬНОЙ СОБСТВЕННОСТИ</t>
  </si>
  <si>
    <t>Доходы от аренды за земельные участки</t>
  </si>
  <si>
    <t>Доходы от сдачи в аренду имущества</t>
  </si>
  <si>
    <t>Платежи от муниципальных унитарных предприятий</t>
  </si>
  <si>
    <t>Прочие доходы от использования имущества</t>
  </si>
  <si>
    <t>БЕЗВОЗМЕЗДНЫЕ ПОСТУПЛЕНИЯ ОТ НЕГОСУДАРСТВЕННЫХ ОРГАНИЗАЦИЙ</t>
  </si>
  <si>
    <t>тыс. руб.</t>
  </si>
  <si>
    <t>Уд. Вес в общем объеме (по гр.2)</t>
  </si>
  <si>
    <t>Уд. Вес в общем объеме</t>
  </si>
  <si>
    <t>Процент исполнения (гр.6/4*100)</t>
  </si>
  <si>
    <t>Р А С Х О Д Ы -всего</t>
  </si>
  <si>
    <t>Другие вопросы в области культуры,кинематографии</t>
  </si>
  <si>
    <t>Обслуживание государственого внутреннего и муниципального долга</t>
  </si>
  <si>
    <t>Результат исполнения бюджета(ДЕФИЦИТ/ПРОФИЦИТ)</t>
  </si>
  <si>
    <t>1. Доходы консолидированного бюджета Кемского муниципального района</t>
  </si>
  <si>
    <t>2. Расходы консолидированного бюджета Кемского муниципального района</t>
  </si>
  <si>
    <t>3. Источники финансирования дефицита консолидированного бюджета Кемского муниципального района</t>
  </si>
  <si>
    <t>УСН</t>
  </si>
  <si>
    <t>в 7,17 раз</t>
  </si>
  <si>
    <t>в 2,45 раза</t>
  </si>
  <si>
    <t>ЗАДОЛЖЕННОСТЬ ПО ОТМЕНЕННЫМ НАЛОГАМ</t>
  </si>
  <si>
    <t>х</t>
  </si>
  <si>
    <t>Другие вопросы в области национальной безопасности и правоохранительной деятельности</t>
  </si>
  <si>
    <t>ОХРАНА ОКРУЖАЮЩЕЙ СРЕДЫ</t>
  </si>
  <si>
    <t>Сбор, удаление отходов и очистка сточных вод</t>
  </si>
  <si>
    <t>Спорт высших достижений</t>
  </si>
  <si>
    <t>МЕЖБЮДЖЕТНЫЕ ТРАНСФЕРТЫ ОБЩЕГО ХАРАКТЕРА БЮДЖЕТАМ БЮДЖЕТНОЙ СИСТЕМЫ РОССИЙСКОЙ ФЕДЕРАЦИИ</t>
  </si>
  <si>
    <t>Прочие межбюджетные трансферты общего характера</t>
  </si>
  <si>
    <t>СРЕДСТВА МАССОВОЙ ИНФОРМАЦИИ</t>
  </si>
  <si>
    <t>Периодическая печать и издательства</t>
  </si>
  <si>
    <t>Физическая культура</t>
  </si>
  <si>
    <t>Дотации на выравнивание бюджетной обеспеченности субъектов Российской Федерации и муниципальных образований</t>
  </si>
  <si>
    <t>Х</t>
  </si>
  <si>
    <t>ъ</t>
  </si>
  <si>
    <t>Функционирование высшего должностного лица субъекта Российской Федерации и муниципального образования</t>
  </si>
  <si>
    <t>Другие вопросы в области физической культуры и спорта</t>
  </si>
  <si>
    <t>Факт на 01.10.2023 (отчетный) год</t>
  </si>
  <si>
    <t>План на 2024 год по состоянию на 01.10.2024 (текущий) год</t>
  </si>
  <si>
    <t>Факт на 01.10.2024 (текущий) год</t>
  </si>
  <si>
    <t>Защита населения и территории от чрезвычайных ситуаций природного и техногенного характера, пожарная безопасность</t>
  </si>
  <si>
    <t>Факт на 01.10.2023 отчетный год</t>
  </si>
  <si>
    <t>План на 2024 год по состоянию на 01.10.2024 (текущий ) год</t>
  </si>
  <si>
    <t>Информация об исполнении консолидированного бюджета Кемского муниципального района за 9 месяцев 2024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</si>
</sst>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&quot;&quot;###,##0"/>
    <numFmt numFmtId="165" formatCode="#,##0\ _₽"/>
    <numFmt numFmtId="166" formatCode="#,###.0"/>
    <numFmt numFmtId="167" formatCode="#,##0.0"/>
    <numFmt numFmtId="168" formatCode="0.0"/>
  </numFmts>
  <fonts count="11" x14ac:knownFonts="1">
    <font>
      <sz val="10"/>
      <name val="Arial"/>
    </font>
    <font>
      <b/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0"/>
      <name val="Arial"/>
      <family val="2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  <font>
      <b/>
      <i/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0" xfId="0"/>
    <xf numFmtId="0" fontId="3" fillId="0" borderId="0" xfId="0" applyFont="1"/>
    <xf numFmtId="0" fontId="3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3" fillId="0" borderId="2" xfId="0" applyFont="1" applyBorder="1" applyAlignment="1">
      <alignment wrapText="1"/>
    </xf>
    <xf numFmtId="165" fontId="3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wrapText="1"/>
    </xf>
    <xf numFmtId="165" fontId="4" fillId="0" borderId="2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wrapText="1"/>
    </xf>
    <xf numFmtId="165" fontId="4" fillId="0" borderId="3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165" fontId="4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0" fillId="0" borderId="0" xfId="0" applyFill="1"/>
    <xf numFmtId="0" fontId="6" fillId="0" borderId="0" xfId="0" applyFont="1" applyFill="1" applyAlignment="1">
      <alignment horizontal="center" wrapText="1"/>
    </xf>
    <xf numFmtId="0" fontId="8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vertical="center" wrapText="1"/>
    </xf>
    <xf numFmtId="167" fontId="7" fillId="0" borderId="2" xfId="0" applyNumberFormat="1" applyFont="1" applyFill="1" applyBorder="1" applyAlignment="1">
      <alignment horizontal="center" vertical="center"/>
    </xf>
    <xf numFmtId="168" fontId="7" fillId="0" borderId="2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vertical="center" wrapText="1"/>
    </xf>
    <xf numFmtId="168" fontId="4" fillId="0" borderId="1" xfId="0" applyNumberFormat="1" applyFont="1" applyBorder="1" applyAlignment="1">
      <alignment horizontal="center" vertical="center" wrapText="1"/>
    </xf>
    <xf numFmtId="167" fontId="4" fillId="0" borderId="1" xfId="0" applyNumberFormat="1" applyFont="1" applyBorder="1" applyAlignment="1">
      <alignment horizontal="center" vertical="center" wrapText="1"/>
    </xf>
    <xf numFmtId="167" fontId="4" fillId="0" borderId="3" xfId="0" applyNumberFormat="1" applyFont="1" applyBorder="1" applyAlignment="1">
      <alignment horizontal="center" vertical="center" wrapText="1"/>
    </xf>
    <xf numFmtId="3" fontId="7" fillId="0" borderId="2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wrapText="1"/>
    </xf>
    <xf numFmtId="0" fontId="7" fillId="0" borderId="4" xfId="0" applyFont="1" applyFill="1" applyBorder="1" applyAlignment="1">
      <alignment horizontal="center"/>
    </xf>
    <xf numFmtId="0" fontId="7" fillId="0" borderId="5" xfId="0" applyFont="1" applyFill="1" applyBorder="1" applyAlignment="1">
      <alignment vertical="center" wrapText="1"/>
    </xf>
    <xf numFmtId="3" fontId="7" fillId="0" borderId="5" xfId="0" applyNumberFormat="1" applyFont="1" applyFill="1" applyBorder="1" applyAlignment="1">
      <alignment horizontal="center" vertical="center"/>
    </xf>
    <xf numFmtId="167" fontId="7" fillId="0" borderId="5" xfId="0" applyNumberFormat="1" applyFont="1" applyFill="1" applyBorder="1" applyAlignment="1">
      <alignment horizontal="center" vertical="center"/>
    </xf>
    <xf numFmtId="168" fontId="7" fillId="0" borderId="5" xfId="0" applyNumberFormat="1" applyFont="1" applyFill="1" applyBorder="1" applyAlignment="1">
      <alignment horizontal="center" vertical="center"/>
    </xf>
    <xf numFmtId="0" fontId="8" fillId="2" borderId="6" xfId="0" applyFont="1" applyFill="1" applyBorder="1" applyAlignment="1">
      <alignment vertical="center" wrapText="1"/>
    </xf>
    <xf numFmtId="3" fontId="8" fillId="2" borderId="7" xfId="0" applyNumberFormat="1" applyFont="1" applyFill="1" applyBorder="1" applyAlignment="1">
      <alignment horizontal="center" vertical="center"/>
    </xf>
    <xf numFmtId="167" fontId="8" fillId="2" borderId="7" xfId="0" applyNumberFormat="1" applyFont="1" applyFill="1" applyBorder="1" applyAlignment="1">
      <alignment horizontal="center" vertical="center"/>
    </xf>
    <xf numFmtId="168" fontId="8" fillId="2" borderId="7" xfId="0" applyNumberFormat="1" applyFont="1" applyFill="1" applyBorder="1" applyAlignment="1">
      <alignment horizontal="center" vertical="center"/>
    </xf>
    <xf numFmtId="168" fontId="8" fillId="2" borderId="8" xfId="0" applyNumberFormat="1" applyFont="1" applyFill="1" applyBorder="1" applyAlignment="1">
      <alignment horizontal="center" vertical="center"/>
    </xf>
    <xf numFmtId="0" fontId="0" fillId="3" borderId="0" xfId="0" applyFill="1"/>
    <xf numFmtId="0" fontId="2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wrapText="1"/>
    </xf>
    <xf numFmtId="164" fontId="4" fillId="3" borderId="1" xfId="0" applyNumberFormat="1" applyFont="1" applyFill="1" applyBorder="1" applyAlignment="1">
      <alignment horizontal="center" vertical="center" wrapText="1"/>
    </xf>
    <xf numFmtId="167" fontId="4" fillId="3" borderId="1" xfId="0" applyNumberFormat="1" applyFont="1" applyFill="1" applyBorder="1" applyAlignment="1">
      <alignment horizontal="center" vertical="center" wrapText="1"/>
    </xf>
    <xf numFmtId="168" fontId="4" fillId="3" borderId="1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wrapText="1"/>
    </xf>
    <xf numFmtId="166" fontId="6" fillId="3" borderId="0" xfId="0" applyNumberFormat="1" applyFont="1" applyFill="1" applyAlignment="1">
      <alignment horizontal="center" wrapText="1"/>
    </xf>
    <xf numFmtId="166" fontId="8" fillId="3" borderId="2" xfId="0" applyNumberFormat="1" applyFont="1" applyFill="1" applyBorder="1" applyAlignment="1">
      <alignment horizontal="center" vertical="center" wrapText="1"/>
    </xf>
    <xf numFmtId="3" fontId="7" fillId="3" borderId="4" xfId="0" applyNumberFormat="1" applyFont="1" applyFill="1" applyBorder="1" applyAlignment="1">
      <alignment horizontal="center"/>
    </xf>
    <xf numFmtId="166" fontId="0" fillId="3" borderId="0" xfId="0" applyNumberFormat="1" applyFill="1"/>
    <xf numFmtId="0" fontId="6" fillId="3" borderId="0" xfId="0" applyFont="1" applyFill="1" applyAlignment="1">
      <alignment horizontal="center" vertical="center" wrapText="1"/>
    </xf>
    <xf numFmtId="0" fontId="6" fillId="3" borderId="0" xfId="0" applyFont="1" applyFill="1" applyAlignment="1">
      <alignment horizontal="center" wrapText="1"/>
    </xf>
    <xf numFmtId="0" fontId="7" fillId="3" borderId="0" xfId="0" applyFont="1" applyFill="1" applyAlignment="1">
      <alignment horizontal="center" wrapText="1"/>
    </xf>
    <xf numFmtId="0" fontId="8" fillId="3" borderId="2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/>
    </xf>
    <xf numFmtId="3" fontId="3" fillId="0" borderId="2" xfId="0" applyNumberFormat="1" applyFont="1" applyBorder="1" applyAlignment="1">
      <alignment horizontal="center" vertical="center"/>
    </xf>
    <xf numFmtId="3" fontId="4" fillId="0" borderId="2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3" fontId="7" fillId="3" borderId="2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3" fillId="0" borderId="0" xfId="0" applyFont="1"/>
    <xf numFmtId="0" fontId="1" fillId="3" borderId="0" xfId="0" applyFont="1" applyFill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/>
    <xf numFmtId="0" fontId="2" fillId="4" borderId="1" xfId="0" applyFont="1" applyFill="1" applyBorder="1" applyAlignment="1">
      <alignment wrapText="1"/>
    </xf>
    <xf numFmtId="164" fontId="2" fillId="4" borderId="1" xfId="0" applyNumberFormat="1" applyFont="1" applyFill="1" applyBorder="1" applyAlignment="1">
      <alignment horizontal="center" vertical="center" wrapText="1"/>
    </xf>
    <xf numFmtId="167" fontId="2" fillId="4" borderId="1" xfId="0" applyNumberFormat="1" applyFont="1" applyFill="1" applyBorder="1" applyAlignment="1">
      <alignment horizontal="center" vertical="center" wrapText="1"/>
    </xf>
    <xf numFmtId="168" fontId="2" fillId="4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6"/>
  <sheetViews>
    <sheetView workbookViewId="0">
      <selection activeCell="C11" sqref="C11"/>
    </sheetView>
  </sheetViews>
  <sheetFormatPr defaultRowHeight="12.75" x14ac:dyDescent="0.2"/>
  <cols>
    <col min="1" max="1" width="40.140625" customWidth="1"/>
    <col min="2" max="3" width="17.5703125" customWidth="1"/>
    <col min="4" max="4" width="17.5703125" style="15" customWidth="1"/>
    <col min="5" max="5" width="17.5703125" customWidth="1"/>
    <col min="6" max="6" width="17.5703125" style="15" customWidth="1"/>
    <col min="7" max="9" width="17.5703125" customWidth="1"/>
    <col min="10" max="10" width="13.28515625" customWidth="1"/>
    <col min="11" max="11" width="11.42578125" customWidth="1"/>
  </cols>
  <sheetData>
    <row r="1" spans="1:9" s="1" customFormat="1" ht="15" x14ac:dyDescent="0.25">
      <c r="A1" s="61" t="s">
        <v>132</v>
      </c>
      <c r="B1" s="62"/>
      <c r="C1" s="62"/>
      <c r="D1" s="62"/>
      <c r="E1" s="62"/>
      <c r="F1" s="62"/>
      <c r="G1" s="62"/>
      <c r="H1" s="62"/>
      <c r="I1" s="62"/>
    </row>
    <row r="2" spans="1:9" s="1" customFormat="1" x14ac:dyDescent="0.2">
      <c r="A2" s="1" t="s">
        <v>123</v>
      </c>
      <c r="D2" s="15"/>
      <c r="F2" s="15"/>
    </row>
    <row r="3" spans="1:9" ht="14.25" x14ac:dyDescent="0.2">
      <c r="A3" s="60" t="s">
        <v>104</v>
      </c>
      <c r="B3" s="60"/>
      <c r="C3" s="60"/>
      <c r="D3" s="60"/>
      <c r="E3" s="60"/>
      <c r="F3" s="60"/>
      <c r="G3" s="60"/>
      <c r="H3" s="60"/>
      <c r="I3" s="60"/>
    </row>
    <row r="4" spans="1:9" ht="15" x14ac:dyDescent="0.25">
      <c r="I4" s="3" t="s">
        <v>84</v>
      </c>
    </row>
    <row r="5" spans="1:9" ht="71.25" x14ac:dyDescent="0.2">
      <c r="A5" s="4" t="s">
        <v>0</v>
      </c>
      <c r="B5" s="39" t="s">
        <v>126</v>
      </c>
      <c r="C5" s="4" t="s">
        <v>1</v>
      </c>
      <c r="D5" s="26" t="s">
        <v>127</v>
      </c>
      <c r="E5" s="4" t="s">
        <v>2</v>
      </c>
      <c r="F5" s="26" t="s">
        <v>128</v>
      </c>
      <c r="G5" s="4" t="s">
        <v>2</v>
      </c>
      <c r="H5" s="4" t="s">
        <v>3</v>
      </c>
      <c r="I5" s="4" t="s">
        <v>4</v>
      </c>
    </row>
    <row r="6" spans="1:9" ht="15" x14ac:dyDescent="0.25">
      <c r="A6" s="5" t="s">
        <v>5</v>
      </c>
      <c r="B6" s="5" t="s">
        <v>6</v>
      </c>
      <c r="C6" s="5" t="s">
        <v>7</v>
      </c>
      <c r="D6" s="66" t="s">
        <v>8</v>
      </c>
      <c r="E6" s="5" t="s">
        <v>9</v>
      </c>
      <c r="F6" s="66" t="s">
        <v>10</v>
      </c>
      <c r="G6" s="5" t="s">
        <v>11</v>
      </c>
      <c r="H6" s="5" t="s">
        <v>12</v>
      </c>
      <c r="I6" s="5" t="s">
        <v>13</v>
      </c>
    </row>
    <row r="7" spans="1:9" s="68" customFormat="1" ht="14.25" x14ac:dyDescent="0.2">
      <c r="A7" s="69" t="s">
        <v>40</v>
      </c>
      <c r="B7" s="70">
        <f>B8+B35</f>
        <v>596400.04</v>
      </c>
      <c r="C7" s="70">
        <v>100</v>
      </c>
      <c r="D7" s="70">
        <f>D8+D35</f>
        <v>842722.84399999992</v>
      </c>
      <c r="E7" s="70">
        <v>100</v>
      </c>
      <c r="F7" s="70">
        <f>F8+F35</f>
        <v>651532.99699999997</v>
      </c>
      <c r="G7" s="70">
        <v>100</v>
      </c>
      <c r="H7" s="71">
        <f>F7/B7*100-100</f>
        <v>9.2442912981695997</v>
      </c>
      <c r="I7" s="72">
        <f>F7/D7*100</f>
        <v>77.312843912891495</v>
      </c>
    </row>
    <row r="8" spans="1:9" ht="30" x14ac:dyDescent="0.25">
      <c r="A8" s="27" t="s">
        <v>14</v>
      </c>
      <c r="B8" s="41">
        <f>B9+B11+B13+B18+B22+B24+B29+B31+B32+B33+B34+B23</f>
        <v>321192.03899999999</v>
      </c>
      <c r="C8" s="14">
        <v>48</v>
      </c>
      <c r="D8" s="67">
        <f>D9+D11+D13+D18+D22+D24+D29+D31+D32+D33+D34</f>
        <v>428287.6</v>
      </c>
      <c r="E8" s="14">
        <f>D8*100/D7</f>
        <v>50.821880888753981</v>
      </c>
      <c r="F8" s="67">
        <f>F9+F11+F13+F18+F22+F24+F29+F31+F32+F33+F34</f>
        <v>350247.342</v>
      </c>
      <c r="G8" s="14">
        <f>F8*100/F7</f>
        <v>53.757421897697078</v>
      </c>
      <c r="H8" s="23">
        <f>F8/B8*100-100</f>
        <v>9.046084420541959</v>
      </c>
      <c r="I8" s="22">
        <f>F8/D8*100</f>
        <v>81.77853900042868</v>
      </c>
    </row>
    <row r="9" spans="1:9" s="38" customFormat="1" ht="15" x14ac:dyDescent="0.25">
      <c r="A9" s="40" t="s">
        <v>15</v>
      </c>
      <c r="B9" s="41">
        <v>222895.28200000001</v>
      </c>
      <c r="C9" s="41">
        <f>B9*100/B7</f>
        <v>37.373451886421734</v>
      </c>
      <c r="D9" s="67">
        <v>311561</v>
      </c>
      <c r="E9" s="41">
        <f>D9*100/D7</f>
        <v>36.970755239192265</v>
      </c>
      <c r="F9" s="67">
        <f>F10</f>
        <v>247340.63399999999</v>
      </c>
      <c r="G9" s="41">
        <f>F9*100/F7</f>
        <v>37.962871433816268</v>
      </c>
      <c r="H9" s="42">
        <f>F9/B9*100-100</f>
        <v>10.96719131094035</v>
      </c>
      <c r="I9" s="43">
        <f>F9/D9*100</f>
        <v>79.38754657996347</v>
      </c>
    </row>
    <row r="10" spans="1:9" s="38" customFormat="1" ht="15" x14ac:dyDescent="0.25">
      <c r="A10" s="40" t="s">
        <v>16</v>
      </c>
      <c r="B10" s="41">
        <v>222895.28200000001</v>
      </c>
      <c r="C10" s="41">
        <f>B10*100/B7</f>
        <v>37.373451886421734</v>
      </c>
      <c r="D10" s="67">
        <v>311561</v>
      </c>
      <c r="E10" s="41">
        <f>D10*100/D7</f>
        <v>36.970755239192265</v>
      </c>
      <c r="F10" s="67">
        <v>247340.63399999999</v>
      </c>
      <c r="G10" s="41">
        <f>F10*100/F7</f>
        <v>37.962871433816268</v>
      </c>
      <c r="H10" s="42">
        <f>F10/B10*100-100</f>
        <v>10.96719131094035</v>
      </c>
      <c r="I10" s="43">
        <f>F10/D10*100</f>
        <v>79.38754657996347</v>
      </c>
    </row>
    <row r="11" spans="1:9" s="38" customFormat="1" ht="60" x14ac:dyDescent="0.25">
      <c r="A11" s="40" t="s">
        <v>17</v>
      </c>
      <c r="B11" s="41">
        <v>5514.451</v>
      </c>
      <c r="C11" s="41">
        <f>B11*100/B7</f>
        <v>0.92462284207760947</v>
      </c>
      <c r="D11" s="67">
        <f>D12</f>
        <v>7864.6</v>
      </c>
      <c r="E11" s="41">
        <f>D11*100/D7</f>
        <v>0.93323683533610258</v>
      </c>
      <c r="F11" s="67">
        <f>F12</f>
        <v>5296.6570000000002</v>
      </c>
      <c r="G11" s="41">
        <f>F11*100/F7</f>
        <v>0.81295299307764779</v>
      </c>
      <c r="H11" s="42">
        <f t="shared" ref="H11:H17" si="0">F11/B11*100-100</f>
        <v>-3.9495137412590964</v>
      </c>
      <c r="I11" s="43">
        <f>F11/D11*100</f>
        <v>67.348078732548373</v>
      </c>
    </row>
    <row r="12" spans="1:9" s="38" customFormat="1" ht="30" x14ac:dyDescent="0.25">
      <c r="A12" s="40" t="s">
        <v>18</v>
      </c>
      <c r="B12" s="41">
        <v>5514.451</v>
      </c>
      <c r="C12" s="41">
        <f>B12*100/B7</f>
        <v>0.92462284207760947</v>
      </c>
      <c r="D12" s="67">
        <v>7864.6</v>
      </c>
      <c r="E12" s="41">
        <f>D12*100/D7</f>
        <v>0.93323683533610258</v>
      </c>
      <c r="F12" s="67">
        <v>5296.6570000000002</v>
      </c>
      <c r="G12" s="41">
        <f>F12*100/F7</f>
        <v>0.81295299307764779</v>
      </c>
      <c r="H12" s="42">
        <f t="shared" si="0"/>
        <v>-3.9495137412590964</v>
      </c>
      <c r="I12" s="43">
        <f t="shared" ref="I12" si="1">F12/D12*100</f>
        <v>67.348078732548373</v>
      </c>
    </row>
    <row r="13" spans="1:9" s="38" customFormat="1" ht="15" x14ac:dyDescent="0.25">
      <c r="A13" s="40" t="s">
        <v>20</v>
      </c>
      <c r="B13" s="41">
        <f>B15+B16+B17+B14</f>
        <v>61187.8</v>
      </c>
      <c r="C13" s="41">
        <f>B13*100/B7</f>
        <v>10.259523121427019</v>
      </c>
      <c r="D13" s="67">
        <v>62382.7</v>
      </c>
      <c r="E13" s="41">
        <f>D13*100/D7</f>
        <v>7.4025167875952356</v>
      </c>
      <c r="F13" s="67">
        <v>62212.123</v>
      </c>
      <c r="G13" s="41">
        <f>F13*100/F7</f>
        <v>9.5485759411199869</v>
      </c>
      <c r="H13" s="42">
        <f t="shared" si="0"/>
        <v>1.6740641108194723</v>
      </c>
      <c r="I13" s="43">
        <f t="shared" ref="I13:I34" si="2">F13/D13*100</f>
        <v>99.726563614591868</v>
      </c>
    </row>
    <row r="14" spans="1:9" s="38" customFormat="1" ht="15" x14ac:dyDescent="0.25">
      <c r="A14" s="40" t="s">
        <v>107</v>
      </c>
      <c r="B14" s="41">
        <v>1335.076</v>
      </c>
      <c r="C14" s="41"/>
      <c r="D14" s="67">
        <v>1660</v>
      </c>
      <c r="E14" s="41">
        <f>D14*100/D8</f>
        <v>0.38759002128476289</v>
      </c>
      <c r="F14" s="67">
        <v>1246.079</v>
      </c>
      <c r="G14" s="41">
        <f>F14*100/F8</f>
        <v>0.35577115100562273</v>
      </c>
      <c r="H14" s="42"/>
      <c r="I14" s="43">
        <f t="shared" si="2"/>
        <v>75.064999999999998</v>
      </c>
    </row>
    <row r="15" spans="1:9" s="38" customFormat="1" ht="15" x14ac:dyDescent="0.25">
      <c r="A15" s="40" t="s">
        <v>85</v>
      </c>
      <c r="B15" s="41">
        <v>-60.405999999999999</v>
      </c>
      <c r="C15" s="41">
        <f>B15*100/B7</f>
        <v>-1.0128436611104182E-2</v>
      </c>
      <c r="D15" s="67">
        <v>4</v>
      </c>
      <c r="E15" s="41">
        <f>D15*100/D7</f>
        <v>4.7465190109406843E-4</v>
      </c>
      <c r="F15" s="67">
        <v>6.9059999999999997</v>
      </c>
      <c r="G15" s="41">
        <f>F15*100/F7</f>
        <v>1.0599616645356183E-3</v>
      </c>
      <c r="H15" s="42">
        <f t="shared" si="0"/>
        <v>-111.4326391418071</v>
      </c>
      <c r="I15" s="43"/>
    </row>
    <row r="16" spans="1:9" s="38" customFormat="1" ht="15" x14ac:dyDescent="0.25">
      <c r="A16" s="40" t="s">
        <v>21</v>
      </c>
      <c r="B16" s="41">
        <v>59278.817000000003</v>
      </c>
      <c r="C16" s="41">
        <f>B16*100/B7</f>
        <v>9.9394388035252312</v>
      </c>
      <c r="D16" s="67">
        <v>59618.7</v>
      </c>
      <c r="E16" s="41">
        <f>D16*100/D7</f>
        <v>7.0745323239392341</v>
      </c>
      <c r="F16" s="67">
        <v>59838.18</v>
      </c>
      <c r="G16" s="41">
        <f>F16*100/F7</f>
        <v>9.1842132747729437</v>
      </c>
      <c r="H16" s="42">
        <f t="shared" si="0"/>
        <v>0.9436136352046276</v>
      </c>
      <c r="I16" s="43">
        <f t="shared" si="2"/>
        <v>100.36813952669212</v>
      </c>
    </row>
    <row r="17" spans="1:9" s="38" customFormat="1" ht="15" x14ac:dyDescent="0.25">
      <c r="A17" s="40" t="s">
        <v>86</v>
      </c>
      <c r="B17" s="41">
        <v>634.31299999999999</v>
      </c>
      <c r="C17" s="41">
        <f>B17*100/B7</f>
        <v>0.10635696805117584</v>
      </c>
      <c r="D17" s="67">
        <v>1100</v>
      </c>
      <c r="E17" s="41">
        <v>0</v>
      </c>
      <c r="F17" s="67">
        <v>1120.9580000000001</v>
      </c>
      <c r="G17" s="41">
        <v>0</v>
      </c>
      <c r="H17" s="42">
        <f t="shared" si="0"/>
        <v>76.720010468018188</v>
      </c>
      <c r="I17" s="43">
        <f t="shared" si="2"/>
        <v>101.90527272727275</v>
      </c>
    </row>
    <row r="18" spans="1:9" s="38" customFormat="1" ht="14.25" customHeight="1" x14ac:dyDescent="0.25">
      <c r="A18" s="40" t="s">
        <v>23</v>
      </c>
      <c r="B18" s="41">
        <f>B19+B20+B21</f>
        <v>2801.5659999999998</v>
      </c>
      <c r="C18" s="41">
        <f>B18*100/B7</f>
        <v>0.46974611202239347</v>
      </c>
      <c r="D18" s="67">
        <f>D19+D20+D21</f>
        <v>10513</v>
      </c>
      <c r="E18" s="41">
        <f>D18*100/D7</f>
        <v>1.2475038590504852</v>
      </c>
      <c r="F18" s="67">
        <f>F19+F20+F21</f>
        <v>7719.8740000000007</v>
      </c>
      <c r="G18" s="41">
        <f>F18*100/F7</f>
        <v>1.1848784383210602</v>
      </c>
      <c r="H18" s="42">
        <f>F18/B18*100-100</f>
        <v>175.55567136380159</v>
      </c>
      <c r="I18" s="43">
        <f t="shared" si="2"/>
        <v>73.431694093027687</v>
      </c>
    </row>
    <row r="19" spans="1:9" s="38" customFormat="1" ht="15" x14ac:dyDescent="0.25">
      <c r="A19" s="40" t="s">
        <v>87</v>
      </c>
      <c r="B19" s="41">
        <v>518.38800000000003</v>
      </c>
      <c r="C19" s="41">
        <f>B19*100/B7</f>
        <v>8.6919511273003944E-2</v>
      </c>
      <c r="D19" s="67">
        <v>4996</v>
      </c>
      <c r="E19" s="41">
        <f>D19*100/D7</f>
        <v>0.59284022446649143</v>
      </c>
      <c r="F19" s="67">
        <v>2369.3629999999998</v>
      </c>
      <c r="G19" s="41">
        <f>F19*100/F7</f>
        <v>0.3636597088573858</v>
      </c>
      <c r="H19" s="42">
        <f t="shared" ref="H19:H23" si="3">F19/B19*100-100</f>
        <v>357.06362801608054</v>
      </c>
      <c r="I19" s="43">
        <f t="shared" si="2"/>
        <v>47.425200160128099</v>
      </c>
    </row>
    <row r="20" spans="1:9" s="38" customFormat="1" ht="15" x14ac:dyDescent="0.25">
      <c r="A20" s="40" t="s">
        <v>88</v>
      </c>
      <c r="B20" s="41">
        <v>2077.1909999999998</v>
      </c>
      <c r="C20" s="41">
        <f>B20*100/B7</f>
        <v>0.34828820601688754</v>
      </c>
      <c r="D20" s="67">
        <v>4859</v>
      </c>
      <c r="E20" s="41">
        <f>D20*100/D7</f>
        <v>0.5765833968540196</v>
      </c>
      <c r="F20" s="67">
        <v>4939.1490000000003</v>
      </c>
      <c r="G20" s="41">
        <f>F20*100/F7</f>
        <v>0.75808117512734363</v>
      </c>
      <c r="H20" s="42">
        <f t="shared" si="3"/>
        <v>137.78020413144486</v>
      </c>
      <c r="I20" s="43">
        <f t="shared" si="2"/>
        <v>101.64949578102491</v>
      </c>
    </row>
    <row r="21" spans="1:9" s="38" customFormat="1" ht="15" x14ac:dyDescent="0.25">
      <c r="A21" s="40" t="s">
        <v>89</v>
      </c>
      <c r="B21" s="41">
        <v>205.98699999999999</v>
      </c>
      <c r="C21" s="41">
        <f>B21*100/B7</f>
        <v>3.4538394732502031E-2</v>
      </c>
      <c r="D21" s="67">
        <v>658</v>
      </c>
      <c r="E21" s="41">
        <f>D21*100/D7</f>
        <v>7.8080237729974258E-2</v>
      </c>
      <c r="F21" s="67">
        <v>411.36200000000002</v>
      </c>
      <c r="G21" s="41">
        <f>F21*100/F7</f>
        <v>6.3137554336330878E-2</v>
      </c>
      <c r="H21" s="42">
        <f t="shared" si="3"/>
        <v>99.702893871943388</v>
      </c>
      <c r="I21" s="43">
        <f t="shared" si="2"/>
        <v>62.517021276595756</v>
      </c>
    </row>
    <row r="22" spans="1:9" s="38" customFormat="1" ht="15" x14ac:dyDescent="0.25">
      <c r="A22" s="40" t="s">
        <v>24</v>
      </c>
      <c r="B22" s="41">
        <v>2080.1669999999999</v>
      </c>
      <c r="C22" s="41">
        <f>B22*100/B7</f>
        <v>0.3487871999472032</v>
      </c>
      <c r="D22" s="67">
        <v>2920</v>
      </c>
      <c r="E22" s="41">
        <f>D22*100/D7</f>
        <v>0.34649588779866991</v>
      </c>
      <c r="F22" s="67">
        <v>2669.05</v>
      </c>
      <c r="G22" s="41">
        <f>F22*100/F7</f>
        <v>0.40965691872701882</v>
      </c>
      <c r="H22" s="42">
        <f t="shared" si="3"/>
        <v>28.309409773349955</v>
      </c>
      <c r="I22" s="43">
        <f t="shared" si="2"/>
        <v>91.405821917808225</v>
      </c>
    </row>
    <row r="23" spans="1:9" s="38" customFormat="1" ht="30" x14ac:dyDescent="0.25">
      <c r="A23" s="40" t="s">
        <v>110</v>
      </c>
      <c r="B23" s="41">
        <v>3.5000000000000003E-2</v>
      </c>
      <c r="C23" s="41"/>
      <c r="D23" s="67">
        <v>0.2</v>
      </c>
      <c r="E23" s="41"/>
      <c r="F23" s="67">
        <v>0.20699999999999999</v>
      </c>
      <c r="G23" s="41"/>
      <c r="H23" s="42">
        <f t="shared" si="3"/>
        <v>491.42857142857133</v>
      </c>
      <c r="I23" s="43">
        <f t="shared" si="2"/>
        <v>103.49999999999999</v>
      </c>
    </row>
    <row r="24" spans="1:9" s="38" customFormat="1" ht="60" x14ac:dyDescent="0.25">
      <c r="A24" s="40" t="s">
        <v>90</v>
      </c>
      <c r="B24" s="41">
        <f>B25+B26+B27+B28</f>
        <v>9223.3679999999986</v>
      </c>
      <c r="C24" s="41">
        <f>B24*100/B7</f>
        <v>1.5465069385307213</v>
      </c>
      <c r="D24" s="67">
        <f>D25+D26+D27+D28</f>
        <v>12798.4</v>
      </c>
      <c r="E24" s="41">
        <f>D24*100/D7</f>
        <v>1.5186962227405814</v>
      </c>
      <c r="F24" s="67">
        <f>F25+F26+F27+F28</f>
        <v>10135.494000000001</v>
      </c>
      <c r="G24" s="41">
        <f>F24*100/F7</f>
        <v>1.5556378643398165</v>
      </c>
      <c r="H24" s="42">
        <f>F24/B24*100-100</f>
        <v>9.8892942361185447</v>
      </c>
      <c r="I24" s="43">
        <f t="shared" si="2"/>
        <v>79.193446055756979</v>
      </c>
    </row>
    <row r="25" spans="1:9" s="38" customFormat="1" ht="15" x14ac:dyDescent="0.25">
      <c r="A25" s="40" t="s">
        <v>91</v>
      </c>
      <c r="B25" s="41">
        <v>2677.4670000000001</v>
      </c>
      <c r="C25" s="41">
        <f>B25*100/B7</f>
        <v>0.44893809866277001</v>
      </c>
      <c r="D25" s="67">
        <v>3270</v>
      </c>
      <c r="E25" s="41">
        <f>D25*100/D7</f>
        <v>0.38802792914440093</v>
      </c>
      <c r="F25" s="67">
        <v>2833.4349999999999</v>
      </c>
      <c r="G25" s="41">
        <f>F25*100/F7</f>
        <v>0.43488741369149719</v>
      </c>
      <c r="H25" s="42">
        <f>F25/B25*100-100</f>
        <v>5.8252071827589162</v>
      </c>
      <c r="I25" s="43">
        <f t="shared" si="2"/>
        <v>86.649388379204893</v>
      </c>
    </row>
    <row r="26" spans="1:9" s="38" customFormat="1" ht="15" x14ac:dyDescent="0.25">
      <c r="A26" s="40" t="s">
        <v>92</v>
      </c>
      <c r="B26" s="41">
        <f>1420.887+878.206</f>
        <v>2299.0929999999998</v>
      </c>
      <c r="C26" s="41">
        <f>B26*100/B7</f>
        <v>0.38549511163681338</v>
      </c>
      <c r="D26" s="67">
        <v>3162.9</v>
      </c>
      <c r="E26" s="41">
        <f>D26*100/D7</f>
        <v>0.37531912449260724</v>
      </c>
      <c r="F26" s="67">
        <f>1046.377+1257.851</f>
        <v>2304.2280000000001</v>
      </c>
      <c r="G26" s="41">
        <f>F26*100/F7</f>
        <v>0.35366251757161582</v>
      </c>
      <c r="H26" s="42">
        <f>F26/B26*100-100</f>
        <v>0.22334894673683436</v>
      </c>
      <c r="I26" s="43">
        <f t="shared" si="2"/>
        <v>72.851749976287579</v>
      </c>
    </row>
    <row r="27" spans="1:9" s="38" customFormat="1" ht="30" x14ac:dyDescent="0.25">
      <c r="A27" s="40" t="s">
        <v>93</v>
      </c>
      <c r="B27" s="41">
        <v>72.861000000000004</v>
      </c>
      <c r="C27" s="41">
        <v>0</v>
      </c>
      <c r="D27" s="67">
        <v>0</v>
      </c>
      <c r="E27" s="41">
        <v>0</v>
      </c>
      <c r="F27" s="67">
        <v>0</v>
      </c>
      <c r="G27" s="41">
        <v>0</v>
      </c>
      <c r="H27" s="41" t="s">
        <v>108</v>
      </c>
      <c r="I27" s="43" t="e">
        <f t="shared" si="2"/>
        <v>#DIV/0!</v>
      </c>
    </row>
    <row r="28" spans="1:9" s="38" customFormat="1" ht="30" x14ac:dyDescent="0.25">
      <c r="A28" s="40" t="s">
        <v>94</v>
      </c>
      <c r="B28" s="41">
        <v>4173.9470000000001</v>
      </c>
      <c r="C28" s="41">
        <f>B28*100/B7</f>
        <v>0.6998569282456788</v>
      </c>
      <c r="D28" s="67">
        <v>6365.5</v>
      </c>
      <c r="E28" s="41">
        <f>D28*100/D7</f>
        <v>0.75534916910357308</v>
      </c>
      <c r="F28" s="67">
        <v>4997.8310000000001</v>
      </c>
      <c r="G28" s="41">
        <f>F28*100/F7</f>
        <v>0.76708793307670353</v>
      </c>
      <c r="H28" s="42">
        <f t="shared" ref="H28:H32" si="4">F28/B28*100-100</f>
        <v>19.738726917232057</v>
      </c>
      <c r="I28" s="43">
        <f t="shared" si="2"/>
        <v>78.514350797266516</v>
      </c>
    </row>
    <row r="29" spans="1:9" s="38" customFormat="1" ht="30" x14ac:dyDescent="0.25">
      <c r="A29" s="40" t="s">
        <v>25</v>
      </c>
      <c r="B29" s="41">
        <v>369.37099999999998</v>
      </c>
      <c r="C29" s="41">
        <f>B29*100/B7</f>
        <v>6.1933429783136831E-2</v>
      </c>
      <c r="D29" s="67">
        <v>728.8</v>
      </c>
      <c r="E29" s="41">
        <f>D29*100/D7</f>
        <v>8.6481576379339259E-2</v>
      </c>
      <c r="F29" s="67">
        <v>643.59900000000005</v>
      </c>
      <c r="G29" s="41">
        <f>F29*100/F7</f>
        <v>9.8782257071164128E-2</v>
      </c>
      <c r="H29" s="42">
        <f t="shared" si="4"/>
        <v>74.241886883377418</v>
      </c>
      <c r="I29" s="43">
        <f t="shared" si="2"/>
        <v>88.30941273326016</v>
      </c>
    </row>
    <row r="30" spans="1:9" s="38" customFormat="1" ht="30" x14ac:dyDescent="0.25">
      <c r="A30" s="40" t="s">
        <v>26</v>
      </c>
      <c r="B30" s="41">
        <v>369.37099999999998</v>
      </c>
      <c r="C30" s="41">
        <f>B30*100/B8</f>
        <v>0.1150000483044351</v>
      </c>
      <c r="D30" s="67">
        <v>728.8</v>
      </c>
      <c r="E30" s="41">
        <v>0</v>
      </c>
      <c r="F30" s="67">
        <v>643.59900000000005</v>
      </c>
      <c r="G30" s="41">
        <v>0</v>
      </c>
      <c r="H30" s="42">
        <f t="shared" si="4"/>
        <v>74.241886883377418</v>
      </c>
      <c r="I30" s="43">
        <f t="shared" si="2"/>
        <v>88.30941273326016</v>
      </c>
    </row>
    <row r="31" spans="1:9" s="38" customFormat="1" ht="48" customHeight="1" x14ac:dyDescent="0.25">
      <c r="A31" s="40" t="s">
        <v>27</v>
      </c>
      <c r="B31" s="41">
        <v>11885.476000000001</v>
      </c>
      <c r="C31" s="41">
        <f>B31*100/B9</f>
        <v>5.3323138531034502</v>
      </c>
      <c r="D31" s="67">
        <v>11322</v>
      </c>
      <c r="E31" s="41">
        <f>D31*100/D7</f>
        <v>1.3435022060467605</v>
      </c>
      <c r="F31" s="67">
        <v>8167.4769999999999</v>
      </c>
      <c r="G31" s="41">
        <f>F31*100/F7</f>
        <v>1.2535784123915983</v>
      </c>
      <c r="H31" s="42">
        <f t="shared" si="4"/>
        <v>-31.281868727849016</v>
      </c>
      <c r="I31" s="43">
        <f t="shared" si="2"/>
        <v>72.138111641052816</v>
      </c>
    </row>
    <row r="32" spans="1:9" s="38" customFormat="1" ht="45" x14ac:dyDescent="0.25">
      <c r="A32" s="40" t="s">
        <v>28</v>
      </c>
      <c r="B32" s="41">
        <v>3970.1770000000001</v>
      </c>
      <c r="C32" s="41">
        <f>B32*100/B10</f>
        <v>1.7811848525353713</v>
      </c>
      <c r="D32" s="67">
        <v>7379.1</v>
      </c>
      <c r="E32" s="41">
        <f>D32*100/D7</f>
        <v>0.87562596084081001</v>
      </c>
      <c r="F32" s="67">
        <v>5296.09</v>
      </c>
      <c r="G32" s="41">
        <v>1507.8</v>
      </c>
      <c r="H32" s="42">
        <f t="shared" si="4"/>
        <v>33.396823365809638</v>
      </c>
      <c r="I32" s="43">
        <f t="shared" si="2"/>
        <v>71.771489748072256</v>
      </c>
    </row>
    <row r="33" spans="1:9" s="38" customFormat="1" ht="30" x14ac:dyDescent="0.25">
      <c r="A33" s="40" t="s">
        <v>29</v>
      </c>
      <c r="B33" s="41">
        <v>1193.9749999999999</v>
      </c>
      <c r="C33" s="41">
        <f>B33*100/B7</f>
        <v>0.20019700199885965</v>
      </c>
      <c r="D33" s="67">
        <v>818</v>
      </c>
      <c r="E33" s="41">
        <f>D33*100/D7</f>
        <v>9.7066313773736992E-2</v>
      </c>
      <c r="F33" s="67">
        <v>766.34400000000005</v>
      </c>
      <c r="G33" s="41">
        <f>F33*100/F7</f>
        <v>0.11762167127814711</v>
      </c>
      <c r="H33" s="41" t="s">
        <v>109</v>
      </c>
      <c r="I33" s="43">
        <f t="shared" si="2"/>
        <v>93.685085574572142</v>
      </c>
    </row>
    <row r="34" spans="1:9" s="38" customFormat="1" ht="15" x14ac:dyDescent="0.25">
      <c r="A34" s="40" t="s">
        <v>30</v>
      </c>
      <c r="B34" s="41">
        <v>70.370999999999995</v>
      </c>
      <c r="C34" s="41">
        <v>0</v>
      </c>
      <c r="D34" s="67">
        <v>0</v>
      </c>
      <c r="E34" s="41">
        <v>0</v>
      </c>
      <c r="F34" s="67">
        <v>0</v>
      </c>
      <c r="G34" s="41" t="s">
        <v>19</v>
      </c>
      <c r="H34" s="41"/>
      <c r="I34" s="43" t="e">
        <f t="shared" si="2"/>
        <v>#DIV/0!</v>
      </c>
    </row>
    <row r="35" spans="1:9" s="38" customFormat="1" ht="18" customHeight="1" x14ac:dyDescent="0.25">
      <c r="A35" s="44" t="s">
        <v>31</v>
      </c>
      <c r="B35" s="41">
        <f>B36+B44+B42</f>
        <v>275208.00099999999</v>
      </c>
      <c r="C35" s="41">
        <f>B35*100/B7</f>
        <v>46.144866288070666</v>
      </c>
      <c r="D35" s="67">
        <f>D36+D43+D44+D41</f>
        <v>414435.24399999995</v>
      </c>
      <c r="E35" s="41">
        <f>D35*100/D7</f>
        <v>49.178119111246019</v>
      </c>
      <c r="F35" s="67">
        <f>F36+F43+F44+F41+F42</f>
        <v>301285.65500000003</v>
      </c>
      <c r="G35" s="41">
        <f>F35*100/F7</f>
        <v>46.242578102302936</v>
      </c>
      <c r="H35" s="42">
        <f t="shared" ref="H35:H40" si="5">F35/B35*100-100</f>
        <v>9.4756162267244548</v>
      </c>
      <c r="I35" s="43">
        <f t="shared" ref="I35:I40" si="6">F35/D35*100</f>
        <v>72.697884497487394</v>
      </c>
    </row>
    <row r="36" spans="1:9" s="38" customFormat="1" ht="60" x14ac:dyDescent="0.25">
      <c r="A36" s="40" t="s">
        <v>32</v>
      </c>
      <c r="B36" s="41">
        <v>277874.761</v>
      </c>
      <c r="C36" s="41">
        <f>B36*100/B7</f>
        <v>46.592009115224073</v>
      </c>
      <c r="D36" s="67">
        <f>D37+D38+D39+D40</f>
        <v>414500.24399999995</v>
      </c>
      <c r="E36" s="41">
        <f>D36*100/D7</f>
        <v>49.185832204638793</v>
      </c>
      <c r="F36" s="67">
        <f>F37+F38+F39+F40</f>
        <v>302327.005</v>
      </c>
      <c r="G36" s="41">
        <f>F36*100/F7</f>
        <v>46.402408840699131</v>
      </c>
      <c r="H36" s="42">
        <f t="shared" si="5"/>
        <v>8.7997355038660743</v>
      </c>
      <c r="I36" s="43">
        <f t="shared" si="6"/>
        <v>72.937714603613131</v>
      </c>
    </row>
    <row r="37" spans="1:9" s="38" customFormat="1" ht="33" customHeight="1" x14ac:dyDescent="0.25">
      <c r="A37" s="40" t="s">
        <v>33</v>
      </c>
      <c r="B37" s="41">
        <v>3447</v>
      </c>
      <c r="C37" s="41">
        <f>B37*100/B7</f>
        <v>0.57796776807727912</v>
      </c>
      <c r="D37" s="67">
        <v>3401</v>
      </c>
      <c r="E37" s="41">
        <f>D37*100/D7</f>
        <v>0.40357277890523163</v>
      </c>
      <c r="F37" s="67">
        <v>2834</v>
      </c>
      <c r="G37" s="41">
        <f>F37*100/F7</f>
        <v>0.43497413224644399</v>
      </c>
      <c r="H37" s="42">
        <f t="shared" si="5"/>
        <v>-17.783579924572095</v>
      </c>
      <c r="I37" s="43">
        <f t="shared" si="6"/>
        <v>83.328432813878266</v>
      </c>
    </row>
    <row r="38" spans="1:9" s="38" customFormat="1" ht="45" x14ac:dyDescent="0.25">
      <c r="A38" s="40" t="s">
        <v>34</v>
      </c>
      <c r="B38" s="41">
        <v>32095.026999999998</v>
      </c>
      <c r="C38" s="41">
        <f>B38*100/B7</f>
        <v>5.3814595652944615</v>
      </c>
      <c r="D38" s="67">
        <v>62955.845000000001</v>
      </c>
      <c r="E38" s="41">
        <f>D38*100/D7</f>
        <v>7.4705278785583751</v>
      </c>
      <c r="F38" s="67">
        <v>36549.733999999997</v>
      </c>
      <c r="G38" s="41">
        <f>F38*100/F7</f>
        <v>5.6098055153452187</v>
      </c>
      <c r="H38" s="43">
        <f t="shared" si="5"/>
        <v>13.879742179372514</v>
      </c>
      <c r="I38" s="43">
        <f t="shared" si="6"/>
        <v>58.056140776126497</v>
      </c>
    </row>
    <row r="39" spans="1:9" s="38" customFormat="1" ht="45" x14ac:dyDescent="0.25">
      <c r="A39" s="40" t="s">
        <v>35</v>
      </c>
      <c r="B39" s="41">
        <v>229201.77499999999</v>
      </c>
      <c r="C39" s="41">
        <v>7</v>
      </c>
      <c r="D39" s="67">
        <v>331891.09999999998</v>
      </c>
      <c r="E39" s="41">
        <f>D39*100/D7</f>
        <v>39.383185392800385</v>
      </c>
      <c r="F39" s="67">
        <v>246767.40700000001</v>
      </c>
      <c r="G39" s="41">
        <f>F39*100/F7</f>
        <v>37.87489016461894</v>
      </c>
      <c r="H39" s="43">
        <f t="shared" si="5"/>
        <v>7.6638289559494126</v>
      </c>
      <c r="I39" s="43">
        <f t="shared" si="6"/>
        <v>74.351920554663877</v>
      </c>
    </row>
    <row r="40" spans="1:9" s="38" customFormat="1" ht="15" x14ac:dyDescent="0.25">
      <c r="A40" s="40" t="s">
        <v>36</v>
      </c>
      <c r="B40" s="41">
        <v>13130.958000000001</v>
      </c>
      <c r="C40" s="41">
        <f>B40*100/B7</f>
        <v>2.2017030716496935</v>
      </c>
      <c r="D40" s="67">
        <v>16252.299000000001</v>
      </c>
      <c r="E40" s="41">
        <f>D40*100/D7</f>
        <v>1.9285461543748068</v>
      </c>
      <c r="F40" s="67">
        <v>16175.864</v>
      </c>
      <c r="G40" s="41">
        <f>F40*100/F7</f>
        <v>2.4827390284885293</v>
      </c>
      <c r="H40" s="43">
        <f t="shared" si="5"/>
        <v>23.188757438718469</v>
      </c>
      <c r="I40" s="43">
        <f t="shared" si="6"/>
        <v>99.529697306208803</v>
      </c>
    </row>
    <row r="41" spans="1:9" s="38" customFormat="1" ht="45" x14ac:dyDescent="0.25">
      <c r="A41" s="40" t="s">
        <v>95</v>
      </c>
      <c r="B41" s="41">
        <v>0</v>
      </c>
      <c r="C41" s="41">
        <v>0</v>
      </c>
      <c r="D41" s="67">
        <v>15</v>
      </c>
      <c r="E41" s="41">
        <v>0</v>
      </c>
      <c r="F41" s="67">
        <v>15</v>
      </c>
      <c r="G41" s="41">
        <v>0</v>
      </c>
      <c r="H41" s="43"/>
      <c r="I41" s="43"/>
    </row>
    <row r="42" spans="1:9" s="38" customFormat="1" ht="30" x14ac:dyDescent="0.25">
      <c r="A42" s="40" t="s">
        <v>37</v>
      </c>
      <c r="B42" s="41">
        <v>0</v>
      </c>
      <c r="C42" s="41">
        <v>0</v>
      </c>
      <c r="D42" s="67">
        <v>0</v>
      </c>
      <c r="E42" s="41">
        <v>0</v>
      </c>
      <c r="F42" s="67">
        <v>2.9220000000000002</v>
      </c>
      <c r="G42" s="41">
        <v>0</v>
      </c>
      <c r="H42" s="43"/>
      <c r="I42" s="43"/>
    </row>
    <row r="43" spans="1:9" s="38" customFormat="1" ht="60" x14ac:dyDescent="0.25">
      <c r="A43" s="40" t="s">
        <v>38</v>
      </c>
      <c r="B43" s="41">
        <v>0</v>
      </c>
      <c r="C43" s="41">
        <v>0</v>
      </c>
      <c r="D43" s="67">
        <v>505</v>
      </c>
      <c r="E43" s="41">
        <v>0</v>
      </c>
      <c r="F43" s="67">
        <v>517.90300000000002</v>
      </c>
      <c r="G43" s="41">
        <v>0</v>
      </c>
      <c r="H43" s="43" t="s">
        <v>111</v>
      </c>
      <c r="I43" s="43">
        <f t="shared" ref="I43" si="7">F43/D43*100</f>
        <v>102.55504950495049</v>
      </c>
    </row>
    <row r="44" spans="1:9" s="38" customFormat="1" ht="30" x14ac:dyDescent="0.25">
      <c r="A44" s="40" t="s">
        <v>39</v>
      </c>
      <c r="B44" s="41">
        <v>-2666.76</v>
      </c>
      <c r="C44" s="41" t="s">
        <v>19</v>
      </c>
      <c r="D44" s="67">
        <v>-585</v>
      </c>
      <c r="E44" s="41" t="s">
        <v>19</v>
      </c>
      <c r="F44" s="67">
        <v>-1577.175</v>
      </c>
      <c r="G44" s="41" t="s">
        <v>111</v>
      </c>
      <c r="H44" s="43">
        <f t="shared" ref="H44" si="8">F44/B44*100-100</f>
        <v>-40.858007469738567</v>
      </c>
      <c r="I44" s="43">
        <f t="shared" ref="I44" si="9">F44/D44*100</f>
        <v>269.60256410256409</v>
      </c>
    </row>
    <row r="45" spans="1:9" s="15" customFormat="1" x14ac:dyDescent="0.2"/>
    <row r="46" spans="1:9" s="15" customFormat="1" x14ac:dyDescent="0.2"/>
  </sheetData>
  <mergeCells count="2">
    <mergeCell ref="A3:I3"/>
    <mergeCell ref="A1:I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8"/>
  <sheetViews>
    <sheetView workbookViewId="0">
      <pane ySplit="4" topLeftCell="A5" activePane="bottomLeft" state="frozen"/>
      <selection pane="bottomLeft" activeCell="B6" sqref="B6"/>
    </sheetView>
  </sheetViews>
  <sheetFormatPr defaultRowHeight="12.75" x14ac:dyDescent="0.2"/>
  <cols>
    <col min="1" max="1" width="38.42578125" style="21" customWidth="1"/>
    <col min="2" max="2" width="14.5703125" style="48" customWidth="1"/>
    <col min="3" max="3" width="12.140625" style="15" customWidth="1"/>
    <col min="4" max="4" width="17.28515625" style="15" customWidth="1"/>
    <col min="5" max="5" width="13.7109375" style="38" customWidth="1"/>
    <col min="6" max="6" width="16.5703125" style="15" customWidth="1"/>
    <col min="7" max="7" width="13.42578125" style="15" customWidth="1"/>
    <col min="8" max="8" width="14.7109375" style="15" customWidth="1"/>
    <col min="9" max="9" width="14" style="15" customWidth="1"/>
    <col min="10" max="16384" width="9.140625" style="15"/>
  </cols>
  <sheetData>
    <row r="1" spans="1:9" s="38" customFormat="1" ht="14.25" x14ac:dyDescent="0.2">
      <c r="A1" s="63" t="s">
        <v>105</v>
      </c>
      <c r="B1" s="63"/>
      <c r="C1" s="63"/>
      <c r="D1" s="63"/>
      <c r="E1" s="63"/>
      <c r="F1" s="63"/>
      <c r="G1" s="63"/>
      <c r="H1" s="63"/>
      <c r="I1" s="63"/>
    </row>
    <row r="2" spans="1:9" s="38" customFormat="1" ht="27" customHeight="1" x14ac:dyDescent="0.25">
      <c r="A2" s="49"/>
      <c r="B2" s="45"/>
      <c r="C2" s="50"/>
      <c r="D2" s="16"/>
      <c r="E2" s="50"/>
      <c r="F2" s="16"/>
      <c r="G2" s="50"/>
      <c r="H2" s="50"/>
      <c r="I2" s="51" t="s">
        <v>96</v>
      </c>
    </row>
    <row r="3" spans="1:9" s="38" customFormat="1" ht="68.25" customHeight="1" x14ac:dyDescent="0.2">
      <c r="A3" s="52" t="s">
        <v>0</v>
      </c>
      <c r="B3" s="46" t="s">
        <v>130</v>
      </c>
      <c r="C3" s="52" t="s">
        <v>97</v>
      </c>
      <c r="D3" s="17" t="s">
        <v>131</v>
      </c>
      <c r="E3" s="52" t="s">
        <v>98</v>
      </c>
      <c r="F3" s="17" t="s">
        <v>128</v>
      </c>
      <c r="G3" s="52" t="s">
        <v>98</v>
      </c>
      <c r="H3" s="52" t="s">
        <v>3</v>
      </c>
      <c r="I3" s="52" t="s">
        <v>99</v>
      </c>
    </row>
    <row r="4" spans="1:9" s="38" customFormat="1" ht="15.75" thickBot="1" x14ac:dyDescent="0.3">
      <c r="A4" s="53">
        <v>1</v>
      </c>
      <c r="B4" s="47">
        <v>2</v>
      </c>
      <c r="C4" s="54">
        <v>3</v>
      </c>
      <c r="D4" s="28">
        <v>4</v>
      </c>
      <c r="E4" s="54">
        <v>5</v>
      </c>
      <c r="F4" s="28">
        <v>6</v>
      </c>
      <c r="G4" s="54">
        <v>7</v>
      </c>
      <c r="H4" s="54">
        <v>8</v>
      </c>
      <c r="I4" s="54">
        <v>9</v>
      </c>
    </row>
    <row r="5" spans="1:9" s="38" customFormat="1" ht="15" thickBot="1" x14ac:dyDescent="0.25">
      <c r="A5" s="33" t="s">
        <v>100</v>
      </c>
      <c r="B5" s="34">
        <f>SUM(B6+B15+B17+B20+B25+B30+B32+B38+B41+B46+B51+B53)</f>
        <v>595386.41400000011</v>
      </c>
      <c r="C5" s="35">
        <f>SUM(C6:C57)</f>
        <v>197.08697350023172</v>
      </c>
      <c r="D5" s="34">
        <f>SUM(D6+D15+D17+D20+D25+D30+D32+D38+D41+D46+D53+D55)</f>
        <v>905587.86400000006</v>
      </c>
      <c r="E5" s="35">
        <f>SUM(E6:E57)</f>
        <v>203.9328885173384</v>
      </c>
      <c r="F5" s="34">
        <f>SUM(F6+F15+F17+F20+F25+F30+F32+F38+F41+F46+F53+F55)</f>
        <v>623245.07399999991</v>
      </c>
      <c r="G5" s="36">
        <f>SUM(G6:G57)</f>
        <v>193.79252194227919</v>
      </c>
      <c r="H5" s="36">
        <f>F5/B5*100-100</f>
        <v>4.6790889655738539</v>
      </c>
      <c r="I5" s="37">
        <f>F5/D5*100</f>
        <v>68.822153959430693</v>
      </c>
    </row>
    <row r="6" spans="1:9" ht="30" x14ac:dyDescent="0.2">
      <c r="A6" s="29" t="s">
        <v>41</v>
      </c>
      <c r="B6" s="30">
        <f>SUM(B7:B14)</f>
        <v>66393.323999999993</v>
      </c>
      <c r="C6" s="31">
        <f>B6*100/B5</f>
        <v>11.151299801073389</v>
      </c>
      <c r="D6" s="30">
        <f>SUM(D7:D14)</f>
        <v>98208.573999999993</v>
      </c>
      <c r="E6" s="31">
        <f>D6*100/D5</f>
        <v>10.844731682490831</v>
      </c>
      <c r="F6" s="30">
        <f>SUM(F7:F14)</f>
        <v>68141.968999999997</v>
      </c>
      <c r="G6" s="32">
        <f>F6*100/F5</f>
        <v>10.93341477416956</v>
      </c>
      <c r="H6" s="32">
        <f t="shared" ref="H6:H56" si="0">F6/B6*100-100</f>
        <v>2.6337663106007483</v>
      </c>
      <c r="I6" s="32">
        <f t="shared" ref="I6:I57" si="1">F6/D6*100</f>
        <v>69.38494901677322</v>
      </c>
    </row>
    <row r="7" spans="1:9" ht="50.25" customHeight="1" x14ac:dyDescent="0.2">
      <c r="A7" s="18" t="s">
        <v>124</v>
      </c>
      <c r="B7" s="25">
        <v>2158.1320000000001</v>
      </c>
      <c r="C7" s="19"/>
      <c r="D7" s="25">
        <v>3261.5479999999998</v>
      </c>
      <c r="E7" s="19"/>
      <c r="F7" s="25">
        <v>2647.2719999999999</v>
      </c>
      <c r="G7" s="20"/>
      <c r="H7" s="20">
        <f t="shared" si="0"/>
        <v>22.664971373391424</v>
      </c>
      <c r="I7" s="20">
        <f t="shared" si="1"/>
        <v>81.166121117947682</v>
      </c>
    </row>
    <row r="8" spans="1:9" ht="75" x14ac:dyDescent="0.2">
      <c r="A8" s="18" t="s">
        <v>42</v>
      </c>
      <c r="B8" s="25">
        <v>2881.4929999999999</v>
      </c>
      <c r="C8" s="19"/>
      <c r="D8" s="25">
        <v>3066.6219999999998</v>
      </c>
      <c r="E8" s="19"/>
      <c r="F8" s="25">
        <v>2042.971</v>
      </c>
      <c r="G8" s="20"/>
      <c r="H8" s="20">
        <f t="shared" si="0"/>
        <v>-29.100261565792451</v>
      </c>
      <c r="I8" s="20">
        <f t="shared" si="1"/>
        <v>66.619589894026717</v>
      </c>
    </row>
    <row r="9" spans="1:9" ht="75" customHeight="1" x14ac:dyDescent="0.2">
      <c r="A9" s="18" t="s">
        <v>43</v>
      </c>
      <c r="B9" s="25">
        <v>36230.061999999998</v>
      </c>
      <c r="C9" s="19"/>
      <c r="D9" s="25">
        <v>53629.631999999998</v>
      </c>
      <c r="E9" s="19"/>
      <c r="F9" s="25">
        <v>38596.932999999997</v>
      </c>
      <c r="G9" s="20"/>
      <c r="H9" s="20">
        <f t="shared" si="0"/>
        <v>6.5328924913239206</v>
      </c>
      <c r="I9" s="20">
        <f t="shared" si="1"/>
        <v>71.969416086987138</v>
      </c>
    </row>
    <row r="10" spans="1:9" ht="15" x14ac:dyDescent="0.2">
      <c r="A10" s="18" t="s">
        <v>44</v>
      </c>
      <c r="B10" s="25">
        <v>0.2</v>
      </c>
      <c r="C10" s="19"/>
      <c r="D10" s="25">
        <v>1.6</v>
      </c>
      <c r="E10" s="19"/>
      <c r="F10" s="25">
        <v>1.6</v>
      </c>
      <c r="G10" s="20"/>
      <c r="H10" s="20" t="s">
        <v>22</v>
      </c>
      <c r="I10" s="20">
        <f t="shared" si="1"/>
        <v>100</v>
      </c>
    </row>
    <row r="11" spans="1:9" ht="60" x14ac:dyDescent="0.2">
      <c r="A11" s="18" t="s">
        <v>45</v>
      </c>
      <c r="B11" s="25">
        <v>5222.76</v>
      </c>
      <c r="C11" s="19"/>
      <c r="D11" s="25">
        <v>4886.4960000000001</v>
      </c>
      <c r="E11" s="19"/>
      <c r="F11" s="25">
        <v>3068.5450000000001</v>
      </c>
      <c r="G11" s="20"/>
      <c r="H11" s="20">
        <f t="shared" si="0"/>
        <v>-41.246678001669615</v>
      </c>
      <c r="I11" s="20">
        <f t="shared" si="1"/>
        <v>62.796429179518412</v>
      </c>
    </row>
    <row r="12" spans="1:9" ht="30" x14ac:dyDescent="0.2">
      <c r="A12" s="18" t="s">
        <v>46</v>
      </c>
      <c r="B12" s="25">
        <v>303.61900000000003</v>
      </c>
      <c r="C12" s="19"/>
      <c r="D12" s="25">
        <v>1217.54</v>
      </c>
      <c r="E12" s="19"/>
      <c r="F12" s="25">
        <v>1190.5909999999999</v>
      </c>
      <c r="G12" s="20"/>
      <c r="H12" s="20" t="s">
        <v>22</v>
      </c>
      <c r="I12" s="20">
        <f t="shared" si="1"/>
        <v>97.786602493552564</v>
      </c>
    </row>
    <row r="13" spans="1:9" ht="15" x14ac:dyDescent="0.2">
      <c r="A13" s="18" t="s">
        <v>47</v>
      </c>
      <c r="B13" s="25">
        <v>0</v>
      </c>
      <c r="C13" s="19"/>
      <c r="D13" s="25">
        <v>185.8</v>
      </c>
      <c r="E13" s="19"/>
      <c r="F13" s="25">
        <v>0</v>
      </c>
      <c r="G13" s="20"/>
      <c r="H13" s="20" t="s">
        <v>22</v>
      </c>
      <c r="I13" s="20" t="s">
        <v>22</v>
      </c>
    </row>
    <row r="14" spans="1:9" ht="15" x14ac:dyDescent="0.2">
      <c r="A14" s="18" t="s">
        <v>48</v>
      </c>
      <c r="B14" s="25">
        <v>19597.058000000001</v>
      </c>
      <c r="C14" s="19"/>
      <c r="D14" s="25">
        <v>31959.335999999999</v>
      </c>
      <c r="E14" s="19"/>
      <c r="F14" s="25">
        <v>20594.057000000001</v>
      </c>
      <c r="G14" s="20"/>
      <c r="H14" s="20">
        <f t="shared" si="0"/>
        <v>5.0874932349539392</v>
      </c>
      <c r="I14" s="20">
        <f t="shared" si="1"/>
        <v>64.438313111386307</v>
      </c>
    </row>
    <row r="15" spans="1:9" ht="15" x14ac:dyDescent="0.2">
      <c r="A15" s="18" t="s">
        <v>49</v>
      </c>
      <c r="B15" s="25">
        <f>SUM(B16)</f>
        <v>254.57</v>
      </c>
      <c r="C15" s="19">
        <f>B15*100/B5</f>
        <v>4.2757105975884759E-2</v>
      </c>
      <c r="D15" s="25">
        <f>SUM(D16)</f>
        <v>785.1</v>
      </c>
      <c r="E15" s="19">
        <f>D15*100/D5</f>
        <v>8.6695066399432225E-2</v>
      </c>
      <c r="F15" s="25">
        <f>SUM(F16)</f>
        <v>357.697</v>
      </c>
      <c r="G15" s="20">
        <f>F15*100/F5</f>
        <v>5.7392671827198434E-2</v>
      </c>
      <c r="H15" s="20">
        <f t="shared" si="0"/>
        <v>40.510272223749865</v>
      </c>
      <c r="I15" s="20">
        <f t="shared" si="1"/>
        <v>45.560692905362373</v>
      </c>
    </row>
    <row r="16" spans="1:9" ht="30" x14ac:dyDescent="0.2">
      <c r="A16" s="18" t="s">
        <v>50</v>
      </c>
      <c r="B16" s="25">
        <v>254.57</v>
      </c>
      <c r="C16" s="19"/>
      <c r="D16" s="25">
        <v>785.1</v>
      </c>
      <c r="E16" s="19"/>
      <c r="F16" s="25">
        <v>357.697</v>
      </c>
      <c r="G16" s="20"/>
      <c r="H16" s="20">
        <f t="shared" si="0"/>
        <v>40.510272223749865</v>
      </c>
      <c r="I16" s="20">
        <f t="shared" si="1"/>
        <v>45.560692905362373</v>
      </c>
    </row>
    <row r="17" spans="1:9" ht="45" x14ac:dyDescent="0.2">
      <c r="A17" s="18" t="s">
        <v>51</v>
      </c>
      <c r="B17" s="25">
        <f>SUM(B19:B19)</f>
        <v>2025.874</v>
      </c>
      <c r="C17" s="19">
        <f>B17*100/B5</f>
        <v>0.34026204702749557</v>
      </c>
      <c r="D17" s="25">
        <f>D18+D19</f>
        <v>3538.8999999999996</v>
      </c>
      <c r="E17" s="19">
        <f>D17*100/D5</f>
        <v>0.39078483057056507</v>
      </c>
      <c r="F17" s="25">
        <f>F18+F19</f>
        <v>2527.4060000000004</v>
      </c>
      <c r="G17" s="20">
        <f>F17*100/F5</f>
        <v>0.40552362231747069</v>
      </c>
      <c r="H17" s="20" t="s">
        <v>122</v>
      </c>
      <c r="I17" s="20">
        <f t="shared" si="1"/>
        <v>71.417841702223868</v>
      </c>
    </row>
    <row r="18" spans="1:9" ht="60" x14ac:dyDescent="0.2">
      <c r="A18" s="18" t="s">
        <v>129</v>
      </c>
      <c r="B18" s="59">
        <v>0</v>
      </c>
      <c r="C18" s="19">
        <f t="shared" ref="C18:C19" si="2">B18*100/B6</f>
        <v>0</v>
      </c>
      <c r="D18" s="25">
        <v>154.19999999999999</v>
      </c>
      <c r="E18" s="19">
        <f t="shared" ref="E18:E19" si="3">D18*100/D6</f>
        <v>0.15701276754104992</v>
      </c>
      <c r="F18" s="25">
        <v>46.26</v>
      </c>
      <c r="G18" s="20">
        <f t="shared" ref="G18:G19" si="4">F18*100/F6</f>
        <v>6.788767726978949E-2</v>
      </c>
      <c r="H18" s="20"/>
      <c r="I18" s="20">
        <f t="shared" si="1"/>
        <v>30</v>
      </c>
    </row>
    <row r="19" spans="1:9" ht="48.75" customHeight="1" x14ac:dyDescent="0.2">
      <c r="A19" s="18" t="s">
        <v>112</v>
      </c>
      <c r="B19" s="25">
        <v>2025.874</v>
      </c>
      <c r="C19" s="19">
        <f t="shared" si="2"/>
        <v>93.871644551862445</v>
      </c>
      <c r="D19" s="25">
        <v>3384.7</v>
      </c>
      <c r="E19" s="19">
        <f t="shared" si="3"/>
        <v>103.77587574979734</v>
      </c>
      <c r="F19" s="25">
        <v>2481.1460000000002</v>
      </c>
      <c r="G19" s="20">
        <f t="shared" si="4"/>
        <v>93.724634265009414</v>
      </c>
      <c r="H19" s="20" t="s">
        <v>22</v>
      </c>
      <c r="I19" s="20">
        <f t="shared" si="1"/>
        <v>73.304753744792748</v>
      </c>
    </row>
    <row r="20" spans="1:9" ht="15" x14ac:dyDescent="0.2">
      <c r="A20" s="18" t="s">
        <v>52</v>
      </c>
      <c r="B20" s="25">
        <f>SUM(B21:B24)</f>
        <v>19304.928</v>
      </c>
      <c r="C20" s="19">
        <f>B20*100/B5</f>
        <v>3.242419972317339</v>
      </c>
      <c r="D20" s="25">
        <f>SUM(D21:D24)</f>
        <v>34113.56</v>
      </c>
      <c r="E20" s="19">
        <f>D20*100/D5</f>
        <v>3.7670071956706344</v>
      </c>
      <c r="F20" s="25">
        <f>SUM(F21:F24)</f>
        <v>22274.630999999998</v>
      </c>
      <c r="G20" s="20">
        <f>F20*100/F5</f>
        <v>3.5739762621854272</v>
      </c>
      <c r="H20" s="20">
        <f t="shared" si="0"/>
        <v>15.383134296071972</v>
      </c>
      <c r="I20" s="20">
        <f t="shared" si="1"/>
        <v>65.295533506324162</v>
      </c>
    </row>
    <row r="21" spans="1:9" ht="15" x14ac:dyDescent="0.2">
      <c r="A21" s="18" t="s">
        <v>53</v>
      </c>
      <c r="B21" s="25">
        <v>854.66200000000003</v>
      </c>
      <c r="C21" s="19"/>
      <c r="D21" s="25">
        <v>1677.6</v>
      </c>
      <c r="E21" s="19"/>
      <c r="F21" s="25">
        <v>1522.5</v>
      </c>
      <c r="G21" s="20"/>
      <c r="H21" s="20" t="s">
        <v>122</v>
      </c>
      <c r="I21" s="20">
        <f t="shared" si="1"/>
        <v>90.754649499284696</v>
      </c>
    </row>
    <row r="22" spans="1:9" ht="15" x14ac:dyDescent="0.2">
      <c r="A22" s="18" t="s">
        <v>54</v>
      </c>
      <c r="B22" s="25">
        <v>3035.2719999999999</v>
      </c>
      <c r="C22" s="19"/>
      <c r="D22" s="25">
        <v>4976.8</v>
      </c>
      <c r="E22" s="19"/>
      <c r="F22" s="25">
        <v>3118.3919999999998</v>
      </c>
      <c r="G22" s="20"/>
      <c r="H22" s="20">
        <f t="shared" si="0"/>
        <v>2.7384695671425874</v>
      </c>
      <c r="I22" s="20">
        <f t="shared" si="1"/>
        <v>62.658575791673357</v>
      </c>
    </row>
    <row r="23" spans="1:9" ht="15" x14ac:dyDescent="0.2">
      <c r="A23" s="18" t="s">
        <v>55</v>
      </c>
      <c r="B23" s="25">
        <v>15060.074000000001</v>
      </c>
      <c r="C23" s="19"/>
      <c r="D23" s="25">
        <v>26859.16</v>
      </c>
      <c r="E23" s="19"/>
      <c r="F23" s="25">
        <v>17593.474999999999</v>
      </c>
      <c r="G23" s="20"/>
      <c r="H23" s="20">
        <f t="shared" si="0"/>
        <v>16.821969135078604</v>
      </c>
      <c r="I23" s="20">
        <f t="shared" si="1"/>
        <v>65.502700009977971</v>
      </c>
    </row>
    <row r="24" spans="1:9" ht="30" x14ac:dyDescent="0.2">
      <c r="A24" s="18" t="s">
        <v>56</v>
      </c>
      <c r="B24" s="25">
        <v>354.92</v>
      </c>
      <c r="C24" s="19"/>
      <c r="D24" s="25">
        <v>600</v>
      </c>
      <c r="E24" s="19"/>
      <c r="F24" s="25">
        <v>40.264000000000003</v>
      </c>
      <c r="G24" s="20"/>
      <c r="H24" s="20" t="s">
        <v>22</v>
      </c>
      <c r="I24" s="20">
        <f t="shared" si="1"/>
        <v>6.7106666666666674</v>
      </c>
    </row>
    <row r="25" spans="1:9" ht="30" x14ac:dyDescent="0.2">
      <c r="A25" s="18" t="s">
        <v>57</v>
      </c>
      <c r="B25" s="25">
        <f>SUM(B26:B29)</f>
        <v>52139.59</v>
      </c>
      <c r="C25" s="19">
        <f>B25*100/B5</f>
        <v>8.7572690229374288</v>
      </c>
      <c r="D25" s="25">
        <f>SUM(D26:D29)</f>
        <v>64019.875999999997</v>
      </c>
      <c r="E25" s="19">
        <f>D25*100/D5</f>
        <v>7.0694273349935255</v>
      </c>
      <c r="F25" s="25">
        <f>SUM(F26:F29)</f>
        <v>32947.680999999997</v>
      </c>
      <c r="G25" s="20">
        <f>F25*100/F5</f>
        <v>5.2864727495623978</v>
      </c>
      <c r="H25" s="20">
        <f t="shared" si="0"/>
        <v>-36.80870716474756</v>
      </c>
      <c r="I25" s="20">
        <f t="shared" si="1"/>
        <v>51.464768535321745</v>
      </c>
    </row>
    <row r="26" spans="1:9" ht="15" x14ac:dyDescent="0.2">
      <c r="A26" s="18" t="s">
        <v>58</v>
      </c>
      <c r="B26" s="25">
        <v>11286.825999999999</v>
      </c>
      <c r="C26" s="19"/>
      <c r="D26" s="25">
        <v>19305.772000000001</v>
      </c>
      <c r="E26" s="19"/>
      <c r="F26" s="25">
        <v>6862.3459999999995</v>
      </c>
      <c r="G26" s="20"/>
      <c r="H26" s="20">
        <f t="shared" si="0"/>
        <v>-39.20039167787295</v>
      </c>
      <c r="I26" s="20">
        <f t="shared" si="1"/>
        <v>35.545566372585355</v>
      </c>
    </row>
    <row r="27" spans="1:9" ht="15" x14ac:dyDescent="0.2">
      <c r="A27" s="18" t="s">
        <v>59</v>
      </c>
      <c r="B27" s="25">
        <v>14058.143</v>
      </c>
      <c r="C27" s="19"/>
      <c r="D27" s="25">
        <v>14192.9</v>
      </c>
      <c r="E27" s="19"/>
      <c r="F27" s="25">
        <v>2392.9079999999999</v>
      </c>
      <c r="G27" s="20"/>
      <c r="H27" s="20">
        <f t="shared" si="0"/>
        <v>-82.978491540454527</v>
      </c>
      <c r="I27" s="20">
        <f t="shared" si="1"/>
        <v>16.859894736100443</v>
      </c>
    </row>
    <row r="28" spans="1:9" ht="15" x14ac:dyDescent="0.2">
      <c r="A28" s="18" t="s">
        <v>60</v>
      </c>
      <c r="B28" s="25">
        <v>25130.368999999999</v>
      </c>
      <c r="C28" s="19"/>
      <c r="D28" s="25">
        <v>28028.304</v>
      </c>
      <c r="E28" s="19"/>
      <c r="F28" s="25">
        <v>22502.861000000001</v>
      </c>
      <c r="G28" s="20"/>
      <c r="H28" s="20">
        <f t="shared" si="0"/>
        <v>-10.455509029732099</v>
      </c>
      <c r="I28" s="20">
        <f t="shared" si="1"/>
        <v>80.286202832679422</v>
      </c>
    </row>
    <row r="29" spans="1:9" ht="30" x14ac:dyDescent="0.2">
      <c r="A29" s="18" t="s">
        <v>61</v>
      </c>
      <c r="B29" s="25">
        <v>1664.252</v>
      </c>
      <c r="C29" s="19"/>
      <c r="D29" s="25">
        <v>2492.9</v>
      </c>
      <c r="E29" s="19"/>
      <c r="F29" s="25">
        <v>1189.566</v>
      </c>
      <c r="G29" s="20"/>
      <c r="H29" s="20">
        <f t="shared" si="0"/>
        <v>-28.522483373912124</v>
      </c>
      <c r="I29" s="20">
        <f t="shared" si="1"/>
        <v>47.718159573187855</v>
      </c>
    </row>
    <row r="30" spans="1:9" ht="15" x14ac:dyDescent="0.2">
      <c r="A30" s="18" t="s">
        <v>113</v>
      </c>
      <c r="B30" s="25">
        <f>SUM(B31)</f>
        <v>418</v>
      </c>
      <c r="C30" s="19">
        <f>B30*100/B5</f>
        <v>7.0206506257295936E-2</v>
      </c>
      <c r="D30" s="25">
        <f>SUM(D31)</f>
        <v>1570</v>
      </c>
      <c r="E30" s="19">
        <f>D30*100/D5</f>
        <v>0.17336804769724695</v>
      </c>
      <c r="F30" s="25">
        <f>SUM(F31)</f>
        <v>0</v>
      </c>
      <c r="G30" s="20">
        <f>F30*100/F5</f>
        <v>0</v>
      </c>
      <c r="H30" s="20" t="s">
        <v>122</v>
      </c>
      <c r="I30" s="20">
        <f t="shared" si="1"/>
        <v>0</v>
      </c>
    </row>
    <row r="31" spans="1:9" ht="30" x14ac:dyDescent="0.2">
      <c r="A31" s="18" t="s">
        <v>114</v>
      </c>
      <c r="B31" s="25">
        <v>418</v>
      </c>
      <c r="C31" s="19"/>
      <c r="D31" s="25">
        <v>1570</v>
      </c>
      <c r="E31" s="19"/>
      <c r="F31" s="25">
        <v>0</v>
      </c>
      <c r="G31" s="20"/>
      <c r="H31" s="20" t="s">
        <v>122</v>
      </c>
      <c r="I31" s="20">
        <f t="shared" si="1"/>
        <v>0</v>
      </c>
    </row>
    <row r="32" spans="1:9" ht="15" x14ac:dyDescent="0.2">
      <c r="A32" s="18" t="s">
        <v>62</v>
      </c>
      <c r="B32" s="25">
        <f>SUM(B33:B37)</f>
        <v>377383.72000000003</v>
      </c>
      <c r="C32" s="19">
        <v>65.599999999999994</v>
      </c>
      <c r="D32" s="25">
        <f>SUM(D33:D37)</f>
        <v>592488.49000000011</v>
      </c>
      <c r="E32" s="19">
        <f>D32*100/D5</f>
        <v>65.425842544197351</v>
      </c>
      <c r="F32" s="25">
        <f>SUM(F33:F37)</f>
        <v>422512.43799999997</v>
      </c>
      <c r="G32" s="20">
        <f>F32*100/F5</f>
        <v>67.792342952396936</v>
      </c>
      <c r="H32" s="20">
        <f t="shared" si="0"/>
        <v>11.958310761259099</v>
      </c>
      <c r="I32" s="20">
        <f t="shared" si="1"/>
        <v>71.311501426804071</v>
      </c>
    </row>
    <row r="33" spans="1:9" ht="15" x14ac:dyDescent="0.2">
      <c r="A33" s="18" t="s">
        <v>63</v>
      </c>
      <c r="B33" s="25">
        <v>87373.744999999995</v>
      </c>
      <c r="C33" s="19"/>
      <c r="D33" s="25">
        <v>134010.4</v>
      </c>
      <c r="E33" s="19"/>
      <c r="F33" s="25">
        <v>95518.2</v>
      </c>
      <c r="G33" s="20"/>
      <c r="H33" s="20">
        <f t="shared" si="0"/>
        <v>9.3213985505600192</v>
      </c>
      <c r="I33" s="20">
        <f t="shared" si="1"/>
        <v>71.27670688245091</v>
      </c>
    </row>
    <row r="34" spans="1:9" ht="15" x14ac:dyDescent="0.2">
      <c r="A34" s="18" t="s">
        <v>64</v>
      </c>
      <c r="B34" s="25">
        <v>238181.94099999999</v>
      </c>
      <c r="C34" s="19"/>
      <c r="D34" s="25">
        <v>363472.9</v>
      </c>
      <c r="E34" s="19"/>
      <c r="F34" s="25">
        <v>256597.46299999999</v>
      </c>
      <c r="G34" s="20"/>
      <c r="H34" s="20">
        <f t="shared" si="0"/>
        <v>7.7317037230794909</v>
      </c>
      <c r="I34" s="20">
        <f t="shared" si="1"/>
        <v>70.596037008536257</v>
      </c>
    </row>
    <row r="35" spans="1:9" ht="15" x14ac:dyDescent="0.2">
      <c r="A35" s="18" t="s">
        <v>65</v>
      </c>
      <c r="B35" s="25">
        <v>32481.232</v>
      </c>
      <c r="C35" s="19"/>
      <c r="D35" s="25">
        <v>54900.9</v>
      </c>
      <c r="E35" s="19"/>
      <c r="F35" s="25">
        <v>39930.15</v>
      </c>
      <c r="G35" s="20"/>
      <c r="H35" s="20">
        <f t="shared" si="0"/>
        <v>22.932990965367338</v>
      </c>
      <c r="I35" s="20">
        <f t="shared" si="1"/>
        <v>72.731321344458834</v>
      </c>
    </row>
    <row r="36" spans="1:9" ht="15" x14ac:dyDescent="0.2">
      <c r="A36" s="18" t="s">
        <v>66</v>
      </c>
      <c r="B36" s="25">
        <v>435.166</v>
      </c>
      <c r="C36" s="19"/>
      <c r="D36" s="25">
        <v>582</v>
      </c>
      <c r="E36" s="19"/>
      <c r="F36" s="25">
        <v>509.51900000000001</v>
      </c>
      <c r="G36" s="20"/>
      <c r="H36" s="20" t="s">
        <v>22</v>
      </c>
      <c r="I36" s="20">
        <f t="shared" si="1"/>
        <v>87.54621993127148</v>
      </c>
    </row>
    <row r="37" spans="1:9" ht="15" x14ac:dyDescent="0.2">
      <c r="A37" s="18" t="s">
        <v>67</v>
      </c>
      <c r="B37" s="25">
        <v>18911.635999999999</v>
      </c>
      <c r="C37" s="19"/>
      <c r="D37" s="25">
        <v>39522.29</v>
      </c>
      <c r="E37" s="19"/>
      <c r="F37" s="25">
        <v>29957.106</v>
      </c>
      <c r="G37" s="20"/>
      <c r="H37" s="20">
        <f t="shared" si="0"/>
        <v>58.405682089058843</v>
      </c>
      <c r="I37" s="20">
        <f t="shared" si="1"/>
        <v>75.798001583410269</v>
      </c>
    </row>
    <row r="38" spans="1:9" ht="15" x14ac:dyDescent="0.2">
      <c r="A38" s="18" t="s">
        <v>68</v>
      </c>
      <c r="B38" s="25">
        <f>SUM(B39:B40)</f>
        <v>53103.337</v>
      </c>
      <c r="C38" s="19">
        <f>B38*100/B5</f>
        <v>8.9191381851047726</v>
      </c>
      <c r="D38" s="25">
        <f>SUM(D39:D40)</f>
        <v>80623.841</v>
      </c>
      <c r="E38" s="19">
        <f>D38*100/D5</f>
        <v>8.9029286063842381</v>
      </c>
      <c r="F38" s="25">
        <f>SUM(F39:F40)</f>
        <v>54419.500999999997</v>
      </c>
      <c r="G38" s="20">
        <f>F38*100/F5</f>
        <v>8.7316375644551023</v>
      </c>
      <c r="H38" s="20">
        <f t="shared" si="0"/>
        <v>2.4784958429260371</v>
      </c>
      <c r="I38" s="20">
        <f t="shared" si="1"/>
        <v>67.498025801077858</v>
      </c>
    </row>
    <row r="39" spans="1:9" ht="15" x14ac:dyDescent="0.2">
      <c r="A39" s="18" t="s">
        <v>69</v>
      </c>
      <c r="B39" s="25">
        <v>46882.35</v>
      </c>
      <c r="C39" s="19"/>
      <c r="D39" s="25">
        <v>69832.841</v>
      </c>
      <c r="E39" s="19"/>
      <c r="F39" s="25">
        <v>46694.008999999998</v>
      </c>
      <c r="G39" s="20"/>
      <c r="H39" s="20">
        <f t="shared" si="0"/>
        <v>-0.4017311418902807</v>
      </c>
      <c r="I39" s="20">
        <f t="shared" si="1"/>
        <v>66.865400764663136</v>
      </c>
    </row>
    <row r="40" spans="1:9" ht="30" x14ac:dyDescent="0.2">
      <c r="A40" s="18" t="s">
        <v>101</v>
      </c>
      <c r="B40" s="25">
        <v>6220.9870000000001</v>
      </c>
      <c r="C40" s="19"/>
      <c r="D40" s="25">
        <v>10791</v>
      </c>
      <c r="E40" s="19"/>
      <c r="F40" s="25">
        <v>7725.4920000000002</v>
      </c>
      <c r="G40" s="20"/>
      <c r="H40" s="20">
        <f t="shared" si="0"/>
        <v>24.184345667335421</v>
      </c>
      <c r="I40" s="20">
        <f t="shared" si="1"/>
        <v>71.591993327773153</v>
      </c>
    </row>
    <row r="41" spans="1:9" ht="15" x14ac:dyDescent="0.2">
      <c r="A41" s="18" t="s">
        <v>70</v>
      </c>
      <c r="B41" s="25">
        <f>SUM(B42:B45)</f>
        <v>14204.077000000001</v>
      </c>
      <c r="C41" s="19">
        <f>B41*100/B5</f>
        <v>2.3856904803340035</v>
      </c>
      <c r="D41" s="25">
        <f>SUM(D42:D45)</f>
        <v>20573.600000000002</v>
      </c>
      <c r="E41" s="19">
        <f>D41*100/D5</f>
        <v>2.2718502331873123</v>
      </c>
      <c r="F41" s="25">
        <f>SUM(F42:F45)</f>
        <v>14643.528999999999</v>
      </c>
      <c r="G41" s="20">
        <f>F41*100/F5</f>
        <v>2.3495619317161265</v>
      </c>
      <c r="H41" s="20">
        <f t="shared" si="0"/>
        <v>3.0938441125037315</v>
      </c>
      <c r="I41" s="20">
        <f t="shared" si="1"/>
        <v>71.176308472994492</v>
      </c>
    </row>
    <row r="42" spans="1:9" ht="15" x14ac:dyDescent="0.2">
      <c r="A42" s="18" t="s">
        <v>71</v>
      </c>
      <c r="B42" s="25">
        <v>3128.8290000000002</v>
      </c>
      <c r="C42" s="19"/>
      <c r="D42" s="25">
        <v>4329.1000000000004</v>
      </c>
      <c r="E42" s="19"/>
      <c r="F42" s="25">
        <v>3189.8009999999999</v>
      </c>
      <c r="G42" s="20"/>
      <c r="H42" s="20">
        <f t="shared" si="0"/>
        <v>1.9487162769202087</v>
      </c>
      <c r="I42" s="20">
        <f t="shared" si="1"/>
        <v>73.682774710678885</v>
      </c>
    </row>
    <row r="43" spans="1:9" ht="15" x14ac:dyDescent="0.2">
      <c r="A43" s="18" t="s">
        <v>72</v>
      </c>
      <c r="B43" s="25">
        <v>6021.5860000000002</v>
      </c>
      <c r="C43" s="19"/>
      <c r="D43" s="25">
        <v>6842</v>
      </c>
      <c r="E43" s="19"/>
      <c r="F43" s="25">
        <v>5862.37</v>
      </c>
      <c r="G43" s="20"/>
      <c r="H43" s="20">
        <f t="shared" si="0"/>
        <v>-2.6440874547004825</v>
      </c>
      <c r="I43" s="20">
        <f t="shared" si="1"/>
        <v>85.682110494007603</v>
      </c>
    </row>
    <row r="44" spans="1:9" ht="15" x14ac:dyDescent="0.2">
      <c r="A44" s="18" t="s">
        <v>73</v>
      </c>
      <c r="B44" s="25">
        <v>4436.7370000000001</v>
      </c>
      <c r="C44" s="19"/>
      <c r="D44" s="25">
        <v>7888.8</v>
      </c>
      <c r="E44" s="19"/>
      <c r="F44" s="25">
        <v>4552.9489999999996</v>
      </c>
      <c r="G44" s="20"/>
      <c r="H44" s="20">
        <f t="shared" si="0"/>
        <v>2.6193123459875949</v>
      </c>
      <c r="I44" s="20">
        <f t="shared" si="1"/>
        <v>57.714088327755796</v>
      </c>
    </row>
    <row r="45" spans="1:9" ht="30" x14ac:dyDescent="0.2">
      <c r="A45" s="18" t="s">
        <v>74</v>
      </c>
      <c r="B45" s="25">
        <v>616.92499999999995</v>
      </c>
      <c r="C45" s="19"/>
      <c r="D45" s="25">
        <v>1513.7</v>
      </c>
      <c r="E45" s="19"/>
      <c r="F45" s="25">
        <v>1038.4090000000001</v>
      </c>
      <c r="G45" s="20"/>
      <c r="H45" s="20">
        <f t="shared" si="0"/>
        <v>68.32013615917657</v>
      </c>
      <c r="I45" s="20">
        <f t="shared" si="1"/>
        <v>68.600713483517211</v>
      </c>
    </row>
    <row r="46" spans="1:9" ht="15" x14ac:dyDescent="0.2">
      <c r="A46" s="18" t="s">
        <v>75</v>
      </c>
      <c r="B46" s="25">
        <f>SUM(B47:B50)</f>
        <v>5439.6270000000004</v>
      </c>
      <c r="C46" s="19">
        <f>B46*100/B5</f>
        <v>0.91362968184893778</v>
      </c>
      <c r="D46" s="25">
        <f>SUM(D47:D50)</f>
        <v>989</v>
      </c>
      <c r="E46" s="19">
        <f>D46*100/D5</f>
        <v>0.10921082749845684</v>
      </c>
      <c r="F46" s="25">
        <f>SUM(F47:F50)</f>
        <v>535.30899999999997</v>
      </c>
      <c r="G46" s="20">
        <f>F46*100/F5</f>
        <v>8.5890610665299863E-2</v>
      </c>
      <c r="H46" s="20">
        <f t="shared" si="0"/>
        <v>-90.159086275584713</v>
      </c>
      <c r="I46" s="20">
        <f t="shared" si="1"/>
        <v>54.126289180990895</v>
      </c>
    </row>
    <row r="47" spans="1:9" ht="15" x14ac:dyDescent="0.2">
      <c r="A47" s="18" t="s">
        <v>120</v>
      </c>
      <c r="B47" s="25">
        <v>4893.585</v>
      </c>
      <c r="C47" s="19"/>
      <c r="D47" s="25">
        <v>272</v>
      </c>
      <c r="E47" s="19"/>
      <c r="F47" s="25">
        <v>169.809</v>
      </c>
      <c r="G47" s="20"/>
      <c r="H47" s="20">
        <f t="shared" si="0"/>
        <v>-96.529967293916428</v>
      </c>
      <c r="I47" s="20">
        <f t="shared" si="1"/>
        <v>62.429779411764706</v>
      </c>
    </row>
    <row r="48" spans="1:9" ht="15" x14ac:dyDescent="0.2">
      <c r="A48" s="18" t="s">
        <v>76</v>
      </c>
      <c r="B48" s="25">
        <v>0</v>
      </c>
      <c r="C48" s="19"/>
      <c r="D48" s="25">
        <v>702</v>
      </c>
      <c r="E48" s="19"/>
      <c r="F48" s="25">
        <v>350.6</v>
      </c>
      <c r="G48" s="20"/>
      <c r="H48" s="20" t="s">
        <v>122</v>
      </c>
      <c r="I48" s="20" t="s">
        <v>122</v>
      </c>
    </row>
    <row r="49" spans="1:9" ht="15" x14ac:dyDescent="0.2">
      <c r="A49" s="18" t="s">
        <v>115</v>
      </c>
      <c r="B49" s="25">
        <v>516.15700000000004</v>
      </c>
      <c r="C49" s="19"/>
      <c r="D49" s="25">
        <v>0</v>
      </c>
      <c r="E49" s="19"/>
      <c r="F49" s="25">
        <v>0</v>
      </c>
      <c r="G49" s="20"/>
      <c r="H49" s="20">
        <f t="shared" si="0"/>
        <v>-100</v>
      </c>
      <c r="I49" s="20" t="e">
        <f t="shared" si="1"/>
        <v>#DIV/0!</v>
      </c>
    </row>
    <row r="50" spans="1:9" ht="30" x14ac:dyDescent="0.2">
      <c r="A50" s="18" t="s">
        <v>125</v>
      </c>
      <c r="B50" s="25">
        <v>29.885000000000002</v>
      </c>
      <c r="C50" s="19"/>
      <c r="D50" s="25">
        <v>15</v>
      </c>
      <c r="E50" s="19"/>
      <c r="F50" s="25">
        <v>14.9</v>
      </c>
      <c r="G50" s="20"/>
      <c r="H50" s="20">
        <f t="shared" si="0"/>
        <v>-50.142211811945792</v>
      </c>
      <c r="I50" s="20">
        <f t="shared" si="1"/>
        <v>99.333333333333343</v>
      </c>
    </row>
    <row r="51" spans="1:9" ht="30" x14ac:dyDescent="0.2">
      <c r="A51" s="18" t="s">
        <v>118</v>
      </c>
      <c r="B51" s="25">
        <f>SUM(B52)</f>
        <v>0</v>
      </c>
      <c r="C51" s="19">
        <f>B51*100/B5</f>
        <v>0</v>
      </c>
      <c r="D51" s="25">
        <f>SUM(D52)</f>
        <v>0</v>
      </c>
      <c r="E51" s="19">
        <f>D51*100/D5</f>
        <v>0</v>
      </c>
      <c r="F51" s="25">
        <f>SUM(F52)</f>
        <v>0</v>
      </c>
      <c r="G51" s="20">
        <f>F51*100/F5</f>
        <v>0</v>
      </c>
      <c r="H51" s="20" t="s">
        <v>122</v>
      </c>
      <c r="I51" s="20" t="s">
        <v>22</v>
      </c>
    </row>
    <row r="52" spans="1:9" ht="15" x14ac:dyDescent="0.2">
      <c r="A52" s="18" t="s">
        <v>119</v>
      </c>
      <c r="B52" s="25">
        <v>0</v>
      </c>
      <c r="C52" s="19"/>
      <c r="D52" s="25">
        <v>0</v>
      </c>
      <c r="E52" s="19"/>
      <c r="F52" s="25">
        <v>0</v>
      </c>
      <c r="G52" s="20"/>
      <c r="H52" s="20" t="s">
        <v>122</v>
      </c>
      <c r="I52" s="20" t="s">
        <v>22</v>
      </c>
    </row>
    <row r="53" spans="1:9" ht="45" x14ac:dyDescent="0.2">
      <c r="A53" s="18" t="s">
        <v>77</v>
      </c>
      <c r="B53" s="25">
        <v>4719.3670000000002</v>
      </c>
      <c r="C53" s="19">
        <f>B53*100/B5</f>
        <v>0.79265614549276553</v>
      </c>
      <c r="D53" s="25">
        <f>D54</f>
        <v>6539</v>
      </c>
      <c r="E53" s="19">
        <f>D53*100/D5</f>
        <v>0.72207239738362916</v>
      </c>
      <c r="F53" s="25">
        <f>F54</f>
        <v>4884.9129999999996</v>
      </c>
      <c r="G53" s="20">
        <f>F53*100/F5</f>
        <v>0.78378686070449388</v>
      </c>
      <c r="H53" s="20">
        <f t="shared" si="0"/>
        <v>3.5078009402532047</v>
      </c>
      <c r="I53" s="20">
        <f t="shared" si="1"/>
        <v>74.704282000305852</v>
      </c>
    </row>
    <row r="54" spans="1:9" ht="30" x14ac:dyDescent="0.2">
      <c r="A54" s="18" t="s">
        <v>102</v>
      </c>
      <c r="B54" s="25">
        <v>4719.3670000000002</v>
      </c>
      <c r="C54" s="19"/>
      <c r="D54" s="25">
        <v>6539</v>
      </c>
      <c r="E54" s="19"/>
      <c r="F54" s="25">
        <v>4884.9129999999996</v>
      </c>
      <c r="G54" s="20"/>
      <c r="H54" s="20">
        <f t="shared" si="0"/>
        <v>3.5078009402532047</v>
      </c>
      <c r="I54" s="20">
        <f t="shared" si="1"/>
        <v>74.704282000305852</v>
      </c>
    </row>
    <row r="55" spans="1:9" ht="60" x14ac:dyDescent="0.2">
      <c r="A55" s="18" t="s">
        <v>116</v>
      </c>
      <c r="B55" s="25">
        <f>SUM(B56:B57)</f>
        <v>0</v>
      </c>
      <c r="C55" s="19">
        <v>1</v>
      </c>
      <c r="D55" s="25">
        <f>D56+D57</f>
        <v>2137.9229999999998</v>
      </c>
      <c r="E55" s="19">
        <f>D55*100/D5</f>
        <v>0.2360812335267779</v>
      </c>
      <c r="F55" s="25">
        <f>F56+F57</f>
        <v>0</v>
      </c>
      <c r="G55" s="20">
        <f>F55*100/F5</f>
        <v>0</v>
      </c>
      <c r="H55" s="20" t="e">
        <f t="shared" si="0"/>
        <v>#DIV/0!</v>
      </c>
      <c r="I55" s="20">
        <f t="shared" si="1"/>
        <v>0</v>
      </c>
    </row>
    <row r="56" spans="1:9" ht="60" x14ac:dyDescent="0.2">
      <c r="A56" s="18" t="s">
        <v>121</v>
      </c>
      <c r="B56" s="25">
        <v>0</v>
      </c>
      <c r="C56" s="19"/>
      <c r="D56" s="25">
        <v>0</v>
      </c>
      <c r="E56" s="19"/>
      <c r="F56" s="25">
        <v>0</v>
      </c>
      <c r="G56" s="20"/>
      <c r="H56" s="20" t="e">
        <f t="shared" si="0"/>
        <v>#DIV/0!</v>
      </c>
      <c r="I56" s="20" t="e">
        <f t="shared" si="1"/>
        <v>#DIV/0!</v>
      </c>
    </row>
    <row r="57" spans="1:9" ht="30" x14ac:dyDescent="0.2">
      <c r="A57" s="18" t="s">
        <v>117</v>
      </c>
      <c r="B57" s="25">
        <v>0</v>
      </c>
      <c r="C57" s="19"/>
      <c r="D57" s="25">
        <v>2137.9229999999998</v>
      </c>
      <c r="E57" s="19">
        <v>0</v>
      </c>
      <c r="F57" s="25">
        <v>0</v>
      </c>
      <c r="G57" s="20"/>
      <c r="H57" s="20" t="s">
        <v>22</v>
      </c>
      <c r="I57" s="20">
        <f t="shared" si="1"/>
        <v>0</v>
      </c>
    </row>
    <row r="58" spans="1:9" ht="30" x14ac:dyDescent="0.2">
      <c r="A58" s="18" t="s">
        <v>103</v>
      </c>
      <c r="B58" s="25">
        <v>1013.6180000000001</v>
      </c>
      <c r="C58" s="19"/>
      <c r="D58" s="25">
        <v>-18841.3</v>
      </c>
      <c r="E58" s="19"/>
      <c r="F58" s="25">
        <v>28288.234</v>
      </c>
      <c r="G58" s="20"/>
      <c r="H58" s="20"/>
      <c r="I58" s="20"/>
    </row>
  </sheetData>
  <mergeCells count="1">
    <mergeCell ref="A1:I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tabSelected="1" workbookViewId="0">
      <selection activeCell="B18" sqref="B18"/>
    </sheetView>
  </sheetViews>
  <sheetFormatPr defaultRowHeight="12.75" x14ac:dyDescent="0.2"/>
  <cols>
    <col min="1" max="1" width="37.7109375" customWidth="1"/>
    <col min="2" max="9" width="17.5703125" customWidth="1"/>
  </cols>
  <sheetData>
    <row r="1" spans="1:9" ht="14.25" x14ac:dyDescent="0.2">
      <c r="A1" s="64" t="s">
        <v>106</v>
      </c>
      <c r="B1" s="65"/>
      <c r="C1" s="65"/>
      <c r="D1" s="65"/>
      <c r="E1" s="65"/>
      <c r="F1" s="65"/>
      <c r="G1" s="65"/>
      <c r="H1" s="65"/>
      <c r="I1" s="65"/>
    </row>
    <row r="2" spans="1:9" ht="15" x14ac:dyDescent="0.25">
      <c r="A2" s="2"/>
      <c r="B2" s="2"/>
      <c r="C2" s="2"/>
      <c r="D2" s="2"/>
      <c r="E2" s="2"/>
      <c r="F2" s="2"/>
      <c r="G2" s="2"/>
      <c r="H2" s="2"/>
      <c r="I2" s="3" t="s">
        <v>84</v>
      </c>
    </row>
    <row r="3" spans="1:9" s="1" customFormat="1" ht="71.25" x14ac:dyDescent="0.2">
      <c r="A3" s="4" t="s">
        <v>0</v>
      </c>
      <c r="B3" s="26" t="s">
        <v>126</v>
      </c>
      <c r="C3" s="4" t="s">
        <v>1</v>
      </c>
      <c r="D3" s="4" t="s">
        <v>127</v>
      </c>
      <c r="E3" s="4" t="s">
        <v>2</v>
      </c>
      <c r="F3" s="4" t="s">
        <v>128</v>
      </c>
      <c r="G3" s="4" t="s">
        <v>2</v>
      </c>
      <c r="H3" s="4" t="s">
        <v>3</v>
      </c>
      <c r="I3" s="4" t="s">
        <v>4</v>
      </c>
    </row>
    <row r="4" spans="1:9" s="1" customFormat="1" ht="15" x14ac:dyDescent="0.25">
      <c r="A4" s="5" t="s">
        <v>5</v>
      </c>
      <c r="B4" s="5" t="s">
        <v>6</v>
      </c>
      <c r="C4" s="5" t="s">
        <v>7</v>
      </c>
      <c r="D4" s="5" t="s">
        <v>8</v>
      </c>
      <c r="E4" s="5" t="s">
        <v>9</v>
      </c>
      <c r="F4" s="5" t="s">
        <v>10</v>
      </c>
      <c r="G4" s="5" t="s">
        <v>11</v>
      </c>
      <c r="H4" s="5" t="s">
        <v>12</v>
      </c>
      <c r="I4" s="5" t="s">
        <v>13</v>
      </c>
    </row>
    <row r="5" spans="1:9" ht="30" x14ac:dyDescent="0.25">
      <c r="A5" s="6" t="s">
        <v>83</v>
      </c>
      <c r="B5" s="7">
        <f>Доходы!B7-Расходы!B5</f>
        <v>1013.6259999999311</v>
      </c>
      <c r="C5" s="7"/>
      <c r="D5" s="55">
        <v>18841.3</v>
      </c>
      <c r="E5" s="7"/>
      <c r="F5" s="7">
        <v>-28288.2</v>
      </c>
      <c r="G5" s="7"/>
      <c r="H5" s="7"/>
      <c r="I5" s="7"/>
    </row>
    <row r="6" spans="1:9" ht="60" x14ac:dyDescent="0.25">
      <c r="A6" s="8" t="s">
        <v>78</v>
      </c>
      <c r="B6" s="9">
        <v>0</v>
      </c>
      <c r="C6" s="9"/>
      <c r="D6" s="56">
        <v>0</v>
      </c>
      <c r="E6" s="9"/>
      <c r="F6" s="9">
        <v>0</v>
      </c>
      <c r="G6" s="9"/>
      <c r="H6" s="9"/>
      <c r="I6" s="9"/>
    </row>
    <row r="7" spans="1:9" ht="30" x14ac:dyDescent="0.25">
      <c r="A7" s="10" t="s">
        <v>79</v>
      </c>
      <c r="B7" s="11">
        <v>-10000</v>
      </c>
      <c r="C7" s="11"/>
      <c r="D7" s="57">
        <v>0</v>
      </c>
      <c r="E7" s="11"/>
      <c r="F7" s="24">
        <v>0</v>
      </c>
      <c r="G7" s="11"/>
      <c r="H7" s="11"/>
      <c r="I7" s="11"/>
    </row>
    <row r="8" spans="1:9" ht="45" x14ac:dyDescent="0.25">
      <c r="A8" s="12" t="s">
        <v>80</v>
      </c>
      <c r="B8" s="13">
        <v>0</v>
      </c>
      <c r="C8" s="13"/>
      <c r="D8" s="58">
        <v>0</v>
      </c>
      <c r="E8" s="13"/>
      <c r="F8" s="23">
        <v>0</v>
      </c>
      <c r="G8" s="13"/>
      <c r="H8" s="13"/>
      <c r="I8" s="13"/>
    </row>
    <row r="9" spans="1:9" ht="30" x14ac:dyDescent="0.25">
      <c r="A9" s="12" t="s">
        <v>81</v>
      </c>
      <c r="B9" s="13">
        <v>0</v>
      </c>
      <c r="C9" s="13"/>
      <c r="D9" s="58">
        <v>0</v>
      </c>
      <c r="E9" s="13"/>
      <c r="F9" s="13">
        <v>0</v>
      </c>
      <c r="G9" s="13"/>
      <c r="H9" s="13"/>
      <c r="I9" s="13"/>
    </row>
    <row r="10" spans="1:9" ht="30" x14ac:dyDescent="0.25">
      <c r="A10" s="12" t="s">
        <v>82</v>
      </c>
      <c r="B10" s="13">
        <v>11013.6</v>
      </c>
      <c r="C10" s="13"/>
      <c r="D10" s="58">
        <v>18841.3</v>
      </c>
      <c r="E10" s="13"/>
      <c r="F10" s="58">
        <v>-28288.2</v>
      </c>
      <c r="G10" s="13"/>
      <c r="H10" s="13"/>
      <c r="I10" s="13"/>
    </row>
  </sheetData>
  <mergeCells count="1">
    <mergeCell ref="A1:I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Доходы</vt:lpstr>
      <vt:lpstr>Расходы</vt:lpstr>
      <vt:lpstr>Источники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Екатерина Козлова</dc:creator>
  <cp:lastModifiedBy>Maria</cp:lastModifiedBy>
  <dcterms:created xsi:type="dcterms:W3CDTF">2021-07-16T11:47:31Z</dcterms:created>
  <dcterms:modified xsi:type="dcterms:W3CDTF">2024-10-21T08:51:40Z</dcterms:modified>
</cp:coreProperties>
</file>