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13" i="4" l="1"/>
  <c r="D24" i="4"/>
  <c r="F24" i="4"/>
  <c r="H23" i="4"/>
  <c r="I23" i="4"/>
  <c r="F11" i="4"/>
  <c r="D11" i="4"/>
  <c r="F9" i="4"/>
  <c r="I30" i="3" l="1"/>
  <c r="I52" i="3"/>
  <c r="I54" i="3"/>
  <c r="H52" i="3"/>
  <c r="H54" i="3"/>
  <c r="B53" i="3"/>
  <c r="F53" i="3"/>
  <c r="D53" i="3"/>
  <c r="I53" i="3" l="1"/>
  <c r="H53" i="3"/>
  <c r="I46" i="3"/>
  <c r="I48" i="3"/>
  <c r="I55" i="3"/>
  <c r="H44" i="3"/>
  <c r="H46" i="3"/>
  <c r="H48" i="3"/>
  <c r="I18" i="3"/>
  <c r="H16" i="3"/>
  <c r="D49" i="3" l="1"/>
  <c r="F49" i="3"/>
  <c r="B49" i="3"/>
  <c r="B45" i="3"/>
  <c r="B29" i="3"/>
  <c r="F17" i="3"/>
  <c r="D17" i="3"/>
  <c r="B17" i="3"/>
  <c r="B15" i="3"/>
  <c r="F45" i="3"/>
  <c r="D45" i="3"/>
  <c r="F29" i="3"/>
  <c r="D29" i="3"/>
  <c r="I29" i="3" l="1"/>
  <c r="H45" i="3"/>
  <c r="I45" i="3"/>
  <c r="I17" i="3"/>
  <c r="I43" i="4"/>
  <c r="H37" i="4"/>
  <c r="H40" i="4" l="1"/>
  <c r="H22" i="4"/>
  <c r="H21" i="4"/>
  <c r="H20" i="4"/>
  <c r="H19" i="4"/>
  <c r="H10" i="4"/>
  <c r="H9" i="4"/>
  <c r="I44" i="4"/>
  <c r="H44" i="4"/>
  <c r="F13" i="4"/>
  <c r="D13" i="4"/>
  <c r="I34" i="4"/>
  <c r="I27" i="4"/>
  <c r="I14" i="4"/>
  <c r="F36" i="4"/>
  <c r="F35" i="4" s="1"/>
  <c r="D36" i="4"/>
  <c r="D35" i="4" s="1"/>
  <c r="B36" i="4"/>
  <c r="B35" i="4" s="1"/>
  <c r="B24" i="4"/>
  <c r="F18" i="4"/>
  <c r="D18" i="4"/>
  <c r="B18" i="4"/>
  <c r="D8" i="4" l="1"/>
  <c r="E14" i="4" s="1"/>
  <c r="B8" i="4"/>
  <c r="F8" i="4"/>
  <c r="G14" i="4" s="1"/>
  <c r="H18" i="4"/>
  <c r="F24" i="3"/>
  <c r="F19" i="3"/>
  <c r="D31" i="3"/>
  <c r="D24" i="3"/>
  <c r="D19" i="3"/>
  <c r="D6" i="3"/>
  <c r="H8" i="4" l="1"/>
  <c r="B24" i="3" l="1"/>
  <c r="B19" i="3"/>
  <c r="H51" i="3" l="1"/>
  <c r="I51" i="3"/>
  <c r="I44" i="3"/>
  <c r="I43" i="3"/>
  <c r="H43" i="3"/>
  <c r="I42" i="3"/>
  <c r="H42" i="3"/>
  <c r="I41" i="3"/>
  <c r="H41" i="3"/>
  <c r="F40" i="3"/>
  <c r="D40" i="3"/>
  <c r="B40" i="3"/>
  <c r="I39" i="3"/>
  <c r="H39" i="3"/>
  <c r="I38" i="3"/>
  <c r="H38" i="3"/>
  <c r="F37" i="3"/>
  <c r="D37" i="3"/>
  <c r="B37" i="3"/>
  <c r="I36" i="3"/>
  <c r="H36" i="3"/>
  <c r="I35" i="3"/>
  <c r="I34" i="3"/>
  <c r="H34" i="3"/>
  <c r="I33" i="3"/>
  <c r="H33" i="3"/>
  <c r="I32" i="3"/>
  <c r="H32" i="3"/>
  <c r="F31" i="3"/>
  <c r="I31" i="3" s="1"/>
  <c r="B31" i="3"/>
  <c r="I28" i="3"/>
  <c r="H28" i="3"/>
  <c r="I27" i="3"/>
  <c r="H27" i="3"/>
  <c r="I26" i="3"/>
  <c r="H26" i="3"/>
  <c r="I25" i="3"/>
  <c r="H25" i="3"/>
  <c r="I24" i="3"/>
  <c r="H24" i="3"/>
  <c r="I23" i="3"/>
  <c r="I22" i="3"/>
  <c r="H22" i="3"/>
  <c r="I21" i="3"/>
  <c r="H21" i="3"/>
  <c r="I20" i="3"/>
  <c r="I19" i="3"/>
  <c r="H19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D5" i="3" l="1"/>
  <c r="F5" i="3"/>
  <c r="B5" i="3"/>
  <c r="I40" i="3"/>
  <c r="I15" i="3"/>
  <c r="I37" i="3"/>
  <c r="H15" i="3"/>
  <c r="H31" i="3"/>
  <c r="H6" i="3"/>
  <c r="I6" i="3"/>
  <c r="H40" i="3"/>
  <c r="H37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E6" i="3" l="1"/>
  <c r="E53" i="3"/>
  <c r="E40" i="3"/>
  <c r="E24" i="3"/>
  <c r="E45" i="3"/>
  <c r="E29" i="3"/>
  <c r="E17" i="3"/>
  <c r="E49" i="3"/>
  <c r="E31" i="3"/>
  <c r="E51" i="3"/>
  <c r="E37" i="3"/>
  <c r="E19" i="3"/>
  <c r="E15" i="3"/>
  <c r="G53" i="3"/>
  <c r="G49" i="3"/>
  <c r="G40" i="3"/>
  <c r="G31" i="3"/>
  <c r="G24" i="3"/>
  <c r="G17" i="3"/>
  <c r="G37" i="3"/>
  <c r="G19" i="3"/>
  <c r="G51" i="3"/>
  <c r="G45" i="3"/>
  <c r="G29" i="3"/>
  <c r="G15" i="3"/>
  <c r="G6" i="3"/>
  <c r="C49" i="3"/>
  <c r="C40" i="3"/>
  <c r="C24" i="3"/>
  <c r="C17" i="3"/>
  <c r="C29" i="3"/>
  <c r="C15" i="3"/>
  <c r="C51" i="3"/>
  <c r="C45" i="3"/>
  <c r="C37" i="3"/>
  <c r="C19" i="3"/>
  <c r="C6" i="3"/>
  <c r="I5" i="3"/>
  <c r="H5" i="3"/>
  <c r="G13" i="4"/>
  <c r="G24" i="4"/>
  <c r="G29" i="4"/>
  <c r="G10" i="4"/>
  <c r="G19" i="4"/>
  <c r="I7" i="4"/>
  <c r="G8" i="4"/>
  <c r="G12" i="4"/>
  <c r="G16" i="4"/>
  <c r="G21" i="4"/>
  <c r="G26" i="4"/>
  <c r="G32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8" i="4"/>
  <c r="E12" i="4"/>
  <c r="E13" i="4"/>
  <c r="E19" i="4"/>
  <c r="E24" i="4"/>
  <c r="E9" i="4"/>
  <c r="E11" i="4"/>
  <c r="E15" i="4"/>
  <c r="E18" i="4"/>
  <c r="E20" i="4"/>
  <c r="E22" i="4"/>
  <c r="E25" i="4"/>
  <c r="E28" i="4"/>
  <c r="E31" i="4"/>
  <c r="E33" i="4"/>
  <c r="E36" i="4"/>
  <c r="E38" i="4"/>
  <c r="E40" i="4"/>
  <c r="C5" i="3" l="1"/>
  <c r="E5" i="3"/>
  <c r="G5" i="3"/>
</calcChain>
</file>

<file path=xl/sharedStrings.xml><?xml version="1.0" encoding="utf-8"?>
<sst xmlns="http://schemas.openxmlformats.org/spreadsheetml/2006/main" count="174" uniqueCount="131">
  <si>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</si>
  <si>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</si>
  <si>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</si>
  <si>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</si>
  <si>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</si>
  <si>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</si>
  <si>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</si>
  <si>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</si>
  <si>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</si>
  <si>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</si>
  <si>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</si>
  <si>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</si>
  <si>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</si>
  <si>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</si>
  <si>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</si>
  <si>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</si>
  <si>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</si>
  <si>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</si>
  <si>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</si>
  <si>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</si>
  <si>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</si>
  <si>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</si>
  <si>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</si>
  <si>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</si>
  <si>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</si>
  <si>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</si>
  <si>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</si>
  <si>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</si>
  <si>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</si>
  <si>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</si>
  <si>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</si>
  <si>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</si>
  <si>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</si>
  <si>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</si>
  <si>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</si>
  <si>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</si>
  <si>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</si>
  <si>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</si>
  <si>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</si>
  <si>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</si>
  <si>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</si>
  <si>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</si>
  <si>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</si>
  <si>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</si>
  <si>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</si>
  <si>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</si>
  <si>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</si>
  <si>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</si>
  <si>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</si>
  <si>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</si>
  <si>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</si>
  <si>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</si>
  <si>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</si>
  <si>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</si>
  <si>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</si>
  <si>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</si>
  <si>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</si>
  <si>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</si>
  <si>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</si>
  <si>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</si>
  <si>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</si>
  <si>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</si>
  <si>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</si>
  <si>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</si>
  <si>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</si>
  <si>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</si>
  <si>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</si>
  <si>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</si>
  <si>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</si>
  <si>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</si>
  <si>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</si>
  <si>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</si>
  <si>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</si>
  <si>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</si>
  <si>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</si>
  <si>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</si>
  <si>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</si>
  <si>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</si>
  <si>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</si>
  <si>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</si>
  <si>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</si>
  <si>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</si>
  <si>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</si>
  <si>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</si>
  <si>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</si>
  <si>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</si>
  <si>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</si>
  <si>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</si>
  <si>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</si>
  <si>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</si>
  <si>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</si>
  <si>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</si>
  <si>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</si>
  <si>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</si>
  <si>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</si>
  <si>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</si>
  <si>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</si>
  <si>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</si>
  <si>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</si>
  <si>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</si>
  <si>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</si>
  <si>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</si>
  <si>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</si>
  <si>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</si>
  <si>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</si>
  <si>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</si>
  <si>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</si>
  <si>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</si>
  <si>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</si>
  <si>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</si>
  <si>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</si>
  <si>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</si>
  <si>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</si>
  <si>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</si>
  <si>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</si>
  <si>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</si>
  <si>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</si>
  <si>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</si>
  <si>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</si>
  <si>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</si>
  <si>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</si>
  <si>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</si>
  <si>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</si>
  <si>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Информация об исполнении консолидированного бюджета Кемского муниципального района за 1 квартал  2024 года</t>
  </si>
  <si>
    <t>ъ</t>
  </si>
  <si>
    <t>Факт на 01.04.2023 (отчетный) год</t>
  </si>
  <si>
    <t>План на 2024 год по состоянию на 01.04.2024 (текущий) год</t>
  </si>
  <si>
    <t>Факт на 01.04.2024 (текущий) год</t>
  </si>
  <si>
    <t>Факт на 01.04.2023 отчетный год</t>
  </si>
  <si>
    <t>План на 2024 год по состоянию на 01.04.2024 (текущий ) год</t>
  </si>
  <si>
    <t>Функционирование высшего должностного лица субъекта Российской Федерации 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</si>
</sst>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B9" sqref="B9"/>
    </sheetView>
  </sheetViews>
  <sheetFormatPr defaultRowHeight="12.75" x14ac:dyDescent="0.2"/>
  <cols>
    <col min="1" max="1" width="40.140625" customWidth="1"/>
    <col min="2" max="9" width="17.5703125" customWidth="1"/>
  </cols>
  <sheetData>
    <row r="1" spans="1:9" s="1" customFormat="1" ht="15" x14ac:dyDescent="0.25">
      <c r="A1" s="48" t="s">
        <v>123</v>
      </c>
      <c r="B1" s="49"/>
      <c r="C1" s="49"/>
      <c r="D1" s="49"/>
      <c r="E1" s="49"/>
      <c r="F1" s="49"/>
      <c r="G1" s="49"/>
      <c r="H1" s="49"/>
      <c r="I1" s="49"/>
    </row>
    <row r="2" spans="1:9" s="1" customFormat="1" x14ac:dyDescent="0.2">
      <c r="A2" s="1" t="s">
        <v>124</v>
      </c>
    </row>
    <row r="3" spans="1:9" ht="14.25" x14ac:dyDescent="0.2">
      <c r="A3" s="47" t="s">
        <v>104</v>
      </c>
      <c r="B3" s="47"/>
      <c r="C3" s="47"/>
      <c r="D3" s="47"/>
      <c r="E3" s="47"/>
      <c r="F3" s="47"/>
      <c r="G3" s="47"/>
      <c r="H3" s="47"/>
      <c r="I3" s="47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34" t="s">
        <v>125</v>
      </c>
      <c r="C5" s="4" t="s">
        <v>1</v>
      </c>
      <c r="D5" s="4" t="s">
        <v>126</v>
      </c>
      <c r="E5" s="4" t="s">
        <v>2</v>
      </c>
      <c r="F5" s="4" t="s">
        <v>127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5" customFormat="1" ht="14.25" x14ac:dyDescent="0.2">
      <c r="A7" s="35" t="s">
        <v>40</v>
      </c>
      <c r="B7" s="36">
        <f>B8+B35</f>
        <v>200769.09999999995</v>
      </c>
      <c r="C7" s="36">
        <v>100</v>
      </c>
      <c r="D7" s="36">
        <f>D8+D35</f>
        <v>770549.29999999993</v>
      </c>
      <c r="E7" s="36">
        <v>100</v>
      </c>
      <c r="F7" s="36">
        <f>F8+F35</f>
        <v>205005</v>
      </c>
      <c r="G7" s="36">
        <v>100</v>
      </c>
      <c r="H7" s="37">
        <f>F7/B7*100-100</f>
        <v>2.1098366232652666</v>
      </c>
      <c r="I7" s="38">
        <f>F7/D7*100</f>
        <v>26.605046555749258</v>
      </c>
    </row>
    <row r="8" spans="1:9" ht="30" x14ac:dyDescent="0.25">
      <c r="A8" s="39" t="s">
        <v>14</v>
      </c>
      <c r="B8" s="14">
        <f>B9+B11+B13+B18+B22+B24+B29+B31+B32+B33+B34+B23</f>
        <v>123601.89999999997</v>
      </c>
      <c r="C8" s="14">
        <v>48</v>
      </c>
      <c r="D8" s="14">
        <f>D9+D11+D13+D18+D22+D24+D29+D31+D32+D33+D34</f>
        <v>406236.6</v>
      </c>
      <c r="E8" s="14">
        <f>D8*100/D7</f>
        <v>52.720390505837855</v>
      </c>
      <c r="F8" s="14">
        <f>F9+F11+F13+F18+F22+F24+F29+F31+F32+F33+F34</f>
        <v>119943.1</v>
      </c>
      <c r="G8" s="14">
        <f>F8*100/F7</f>
        <v>58.507402258481498</v>
      </c>
      <c r="H8" s="29">
        <f>F8/B8*100-100</f>
        <v>-2.9601486708537408</v>
      </c>
      <c r="I8" s="28">
        <f>F8/D8*100</f>
        <v>29.525429269543906</v>
      </c>
    </row>
    <row r="9" spans="1:9" ht="15" x14ac:dyDescent="0.25">
      <c r="A9" s="12" t="s">
        <v>15</v>
      </c>
      <c r="B9" s="14">
        <v>54802.9</v>
      </c>
      <c r="C9" s="14">
        <f>B9*100/B7</f>
        <v>27.296481380849947</v>
      </c>
      <c r="D9" s="14">
        <v>295379</v>
      </c>
      <c r="E9" s="14">
        <f>D9*100/D7</f>
        <v>38.333562823300213</v>
      </c>
      <c r="F9" s="14">
        <f>F10</f>
        <v>60183.9</v>
      </c>
      <c r="G9" s="14">
        <f>F9*100/F7</f>
        <v>29.357283968683692</v>
      </c>
      <c r="H9" s="29">
        <f>F9/B9*100-100</f>
        <v>9.8188234564229333</v>
      </c>
      <c r="I9" s="28">
        <f>F9/D9*100</f>
        <v>20.375145152498995</v>
      </c>
    </row>
    <row r="10" spans="1:9" ht="15" x14ac:dyDescent="0.25">
      <c r="A10" s="12" t="s">
        <v>16</v>
      </c>
      <c r="B10" s="14">
        <v>54802.9</v>
      </c>
      <c r="C10" s="14">
        <f>B10*100/B7</f>
        <v>27.296481380849947</v>
      </c>
      <c r="D10" s="14">
        <v>295379</v>
      </c>
      <c r="E10" s="14">
        <f>D10*100/D7</f>
        <v>38.333562823300213</v>
      </c>
      <c r="F10" s="14">
        <v>60183.9</v>
      </c>
      <c r="G10" s="14">
        <f>F10*100/F7</f>
        <v>29.357283968683692</v>
      </c>
      <c r="H10" s="29">
        <f>F10/B10*100-100</f>
        <v>9.8188234564229333</v>
      </c>
      <c r="I10" s="28">
        <f>F10/D10*100</f>
        <v>20.375145152498995</v>
      </c>
    </row>
    <row r="11" spans="1:9" ht="60" x14ac:dyDescent="0.25">
      <c r="A11" s="12" t="s">
        <v>17</v>
      </c>
      <c r="B11" s="14">
        <v>1760.6</v>
      </c>
      <c r="C11" s="14">
        <f>B11*100/B7</f>
        <v>0.87692777424414436</v>
      </c>
      <c r="D11" s="14">
        <f>D12</f>
        <v>7864.6</v>
      </c>
      <c r="E11" s="14">
        <f>D11*100/D7</f>
        <v>1.0206485165842083</v>
      </c>
      <c r="F11" s="14">
        <f>F12</f>
        <v>1883.7</v>
      </c>
      <c r="G11" s="14">
        <f>F11*100/F7</f>
        <v>0.91885563766737399</v>
      </c>
      <c r="H11" s="29">
        <f t="shared" ref="H11:H17" si="0">F11/B11*100-100</f>
        <v>6.9919345677609925</v>
      </c>
      <c r="I11" s="28">
        <f>F11/D11*100</f>
        <v>23.951631360781221</v>
      </c>
    </row>
    <row r="12" spans="1:9" ht="30" x14ac:dyDescent="0.25">
      <c r="A12" s="12" t="s">
        <v>18</v>
      </c>
      <c r="B12" s="14">
        <v>1760.6</v>
      </c>
      <c r="C12" s="14">
        <f>B12*100/B7</f>
        <v>0.87692777424414436</v>
      </c>
      <c r="D12" s="14">
        <v>7864.6</v>
      </c>
      <c r="E12" s="14">
        <f>D12*100/D7</f>
        <v>1.0206485165842083</v>
      </c>
      <c r="F12" s="14">
        <v>1883.7</v>
      </c>
      <c r="G12" s="14">
        <f>F12*100/F7</f>
        <v>0.91885563766737399</v>
      </c>
      <c r="H12" s="29">
        <f t="shared" si="0"/>
        <v>6.9919345677609925</v>
      </c>
      <c r="I12" s="28">
        <f t="shared" ref="I12" si="1">F12/D12*100</f>
        <v>23.951631360781221</v>
      </c>
    </row>
    <row r="13" spans="1:9" ht="15" x14ac:dyDescent="0.25">
      <c r="A13" s="12" t="s">
        <v>20</v>
      </c>
      <c r="B13" s="14">
        <f>B15+B16+B17+B14</f>
        <v>54341</v>
      </c>
      <c r="C13" s="14">
        <f>B13*100/B7</f>
        <v>27.066416096899381</v>
      </c>
      <c r="D13" s="14">
        <f>D14+D15+D16+D17</f>
        <v>62197</v>
      </c>
      <c r="E13" s="14">
        <f>D13*100/D7</f>
        <v>8.071774252471581</v>
      </c>
      <c r="F13" s="14">
        <f>F14+F15+F16+F17</f>
        <v>49910.700000000004</v>
      </c>
      <c r="G13" s="14">
        <f>F13*100/F7</f>
        <v>24.346089119777567</v>
      </c>
      <c r="H13" s="29">
        <f t="shared" si="0"/>
        <v>-8.1527759886641604</v>
      </c>
      <c r="I13" s="28">
        <f t="shared" ref="I13:I34" si="2">F13/D13*100</f>
        <v>80.24615335144783</v>
      </c>
    </row>
    <row r="14" spans="1:9" s="1" customFormat="1" ht="15" x14ac:dyDescent="0.25">
      <c r="A14" s="12" t="s">
        <v>107</v>
      </c>
      <c r="B14" s="14">
        <v>391.5</v>
      </c>
      <c r="C14" s="14"/>
      <c r="D14" s="14">
        <v>2477</v>
      </c>
      <c r="E14" s="14">
        <f>D14*100/D8</f>
        <v>0.60974318906765179</v>
      </c>
      <c r="F14" s="14">
        <v>107.8</v>
      </c>
      <c r="G14" s="14">
        <f>F14*100/F8</f>
        <v>8.9875949512727274E-2</v>
      </c>
      <c r="H14" s="29"/>
      <c r="I14" s="28">
        <f t="shared" si="2"/>
        <v>4.3520387565603551</v>
      </c>
    </row>
    <row r="15" spans="1:9" s="1" customFormat="1" ht="15" x14ac:dyDescent="0.25">
      <c r="A15" s="12" t="s">
        <v>85</v>
      </c>
      <c r="B15" s="14">
        <v>-60.4</v>
      </c>
      <c r="C15" s="14">
        <f>B15*100/B7</f>
        <v>-3.0084310782884427E-2</v>
      </c>
      <c r="D15" s="14">
        <v>0</v>
      </c>
      <c r="E15" s="14">
        <f>D15*100/D7</f>
        <v>0</v>
      </c>
      <c r="F15" s="14">
        <v>0</v>
      </c>
      <c r="G15" s="14">
        <f>F15*100/F7</f>
        <v>0</v>
      </c>
      <c r="H15" s="29">
        <f t="shared" si="0"/>
        <v>-100</v>
      </c>
      <c r="I15" s="28"/>
    </row>
    <row r="16" spans="1:9" ht="15" x14ac:dyDescent="0.25">
      <c r="A16" s="12" t="s">
        <v>21</v>
      </c>
      <c r="B16" s="14">
        <v>54091.8</v>
      </c>
      <c r="C16" s="14">
        <f>B16*100/B7</f>
        <v>26.942293410689203</v>
      </c>
      <c r="D16" s="14">
        <v>58620</v>
      </c>
      <c r="E16" s="14">
        <f>D16*100/D7</f>
        <v>7.6075599575523594</v>
      </c>
      <c r="F16" s="14">
        <v>49110</v>
      </c>
      <c r="G16" s="14">
        <f>F16*100/F7</f>
        <v>23.955513280163899</v>
      </c>
      <c r="H16" s="29">
        <f t="shared" si="0"/>
        <v>-9.2098987277184392</v>
      </c>
      <c r="I16" s="28">
        <f t="shared" si="2"/>
        <v>83.776867963152512</v>
      </c>
    </row>
    <row r="17" spans="1:9" ht="15" x14ac:dyDescent="0.25">
      <c r="A17" s="12" t="s">
        <v>86</v>
      </c>
      <c r="B17" s="14">
        <v>-81.900000000000006</v>
      </c>
      <c r="C17" s="14">
        <f>B17*100/B7</f>
        <v>-4.0793130018513819E-2</v>
      </c>
      <c r="D17" s="14">
        <v>1100</v>
      </c>
      <c r="E17" s="14">
        <v>0</v>
      </c>
      <c r="F17" s="14">
        <v>692.9</v>
      </c>
      <c r="G17" s="14">
        <v>0</v>
      </c>
      <c r="H17" s="29">
        <f t="shared" si="0"/>
        <v>-946.03174603174591</v>
      </c>
      <c r="I17" s="28">
        <f t="shared" si="2"/>
        <v>62.990909090909085</v>
      </c>
    </row>
    <row r="18" spans="1:9" ht="15" x14ac:dyDescent="0.25">
      <c r="A18" s="12" t="s">
        <v>23</v>
      </c>
      <c r="B18" s="14">
        <f>B19+B20+B21</f>
        <v>1368.4</v>
      </c>
      <c r="C18" s="14">
        <f>B18*100/B7</f>
        <v>0.68157898800163985</v>
      </c>
      <c r="D18" s="14">
        <f>D19+D20+D21</f>
        <v>8513</v>
      </c>
      <c r="E18" s="14">
        <f>D18*100/D7</f>
        <v>1.1047962797448523</v>
      </c>
      <c r="F18" s="14">
        <f>F19+F20+F21</f>
        <v>874.6</v>
      </c>
      <c r="G18" s="14">
        <f>F18*100/F7</f>
        <v>0.42662374088436866</v>
      </c>
      <c r="H18" s="29">
        <f>F18/B18*100-100</f>
        <v>-36.085939783688978</v>
      </c>
      <c r="I18" s="28">
        <f t="shared" si="2"/>
        <v>10.273699048514038</v>
      </c>
    </row>
    <row r="19" spans="1:9" ht="15" x14ac:dyDescent="0.25">
      <c r="A19" s="12" t="s">
        <v>87</v>
      </c>
      <c r="B19" s="14">
        <v>76.7</v>
      </c>
      <c r="C19" s="14">
        <f>B19*100/B7</f>
        <v>3.8203090017338334E-2</v>
      </c>
      <c r="D19" s="14">
        <v>4996</v>
      </c>
      <c r="E19" s="14">
        <f>D19*100/D7</f>
        <v>0.64836863780163068</v>
      </c>
      <c r="F19" s="14">
        <v>115.5</v>
      </c>
      <c r="G19" s="14">
        <f>F19*100/F7</f>
        <v>5.6340089266115459E-2</v>
      </c>
      <c r="H19" s="29">
        <f t="shared" ref="H19:H23" si="3">F19/B19*100-100</f>
        <v>50.586701434159068</v>
      </c>
      <c r="I19" s="28">
        <f t="shared" si="2"/>
        <v>2.311849479583667</v>
      </c>
    </row>
    <row r="20" spans="1:9" ht="15" x14ac:dyDescent="0.25">
      <c r="A20" s="12" t="s">
        <v>88</v>
      </c>
      <c r="B20" s="14">
        <v>1237.4000000000001</v>
      </c>
      <c r="C20" s="14">
        <f>B20*100/B7</f>
        <v>0.61632990335664228</v>
      </c>
      <c r="D20" s="14">
        <v>2859</v>
      </c>
      <c r="E20" s="14">
        <f>D20*100/D7</f>
        <v>0.37103401430641753</v>
      </c>
      <c r="F20" s="14">
        <v>732.9</v>
      </c>
      <c r="G20" s="14">
        <f>F20*100/F7</f>
        <v>0.35750347552498718</v>
      </c>
      <c r="H20" s="29">
        <f t="shared" si="3"/>
        <v>-40.770971391627612</v>
      </c>
      <c r="I20" s="28">
        <f t="shared" si="2"/>
        <v>25.63483735571878</v>
      </c>
    </row>
    <row r="21" spans="1:9" ht="15" x14ac:dyDescent="0.25">
      <c r="A21" s="12" t="s">
        <v>89</v>
      </c>
      <c r="B21" s="14">
        <v>54.3</v>
      </c>
      <c r="C21" s="14">
        <f>B21*100/B7</f>
        <v>2.7045994627659341E-2</v>
      </c>
      <c r="D21" s="14">
        <v>658</v>
      </c>
      <c r="E21" s="14">
        <f>D21*100/D7</f>
        <v>8.539362763680404E-2</v>
      </c>
      <c r="F21" s="14">
        <v>26.2</v>
      </c>
      <c r="G21" s="14">
        <f>F21*100/F7</f>
        <v>1.2780176093266017E-2</v>
      </c>
      <c r="H21" s="29">
        <f t="shared" si="3"/>
        <v>-51.749539594843462</v>
      </c>
      <c r="I21" s="28">
        <f t="shared" si="2"/>
        <v>3.9817629179331306</v>
      </c>
    </row>
    <row r="22" spans="1:9" ht="15" x14ac:dyDescent="0.25">
      <c r="A22" s="12" t="s">
        <v>24</v>
      </c>
      <c r="B22" s="14">
        <v>606.9</v>
      </c>
      <c r="C22" s="14">
        <f>B22*100/B7</f>
        <v>0.30228755321411521</v>
      </c>
      <c r="D22" s="14">
        <v>2910</v>
      </c>
      <c r="E22" s="14">
        <f>D22*100/D7</f>
        <v>0.37765266933601788</v>
      </c>
      <c r="F22" s="14">
        <v>807.6</v>
      </c>
      <c r="G22" s="14">
        <f>F22*100/F7</f>
        <v>0.39394161118021509</v>
      </c>
      <c r="H22" s="29">
        <f t="shared" si="3"/>
        <v>33.069698467622345</v>
      </c>
      <c r="I22" s="28">
        <f t="shared" si="2"/>
        <v>27.75257731958763</v>
      </c>
    </row>
    <row r="23" spans="1:9" s="1" customFormat="1" ht="30" x14ac:dyDescent="0.25">
      <c r="A23" s="12" t="s">
        <v>110</v>
      </c>
      <c r="B23" s="14">
        <v>0</v>
      </c>
      <c r="C23" s="14"/>
      <c r="D23" s="14">
        <v>0</v>
      </c>
      <c r="E23" s="14"/>
      <c r="F23" s="14">
        <v>0.2</v>
      </c>
      <c r="G23" s="14"/>
      <c r="H23" s="29" t="e">
        <f t="shared" si="3"/>
        <v>#DIV/0!</v>
      </c>
      <c r="I23" s="28" t="e">
        <f t="shared" si="2"/>
        <v>#DIV/0!</v>
      </c>
    </row>
    <row r="24" spans="1:9" s="1" customFormat="1" ht="60" x14ac:dyDescent="0.25">
      <c r="A24" s="12" t="s">
        <v>90</v>
      </c>
      <c r="B24" s="14">
        <f>B25+B26+B27+B28</f>
        <v>1544.9</v>
      </c>
      <c r="C24" s="14">
        <f>B24*100/B7</f>
        <v>0.76949092265692298</v>
      </c>
      <c r="D24" s="14">
        <f>D25+D26+D27+D28</f>
        <v>12933.1</v>
      </c>
      <c r="E24" s="14">
        <f>D24*100/D7</f>
        <v>1.6784260267318394</v>
      </c>
      <c r="F24" s="14">
        <f>F25+F26+F27+F28</f>
        <v>2321.3999999999996</v>
      </c>
      <c r="G24" s="14">
        <f>F24*100/F7</f>
        <v>1.1323626253018217</v>
      </c>
      <c r="H24" s="29">
        <f>F24/B24*100-100</f>
        <v>50.262152890154681</v>
      </c>
      <c r="I24" s="28">
        <f t="shared" si="2"/>
        <v>17.949292899614164</v>
      </c>
    </row>
    <row r="25" spans="1:9" s="1" customFormat="1" ht="15" x14ac:dyDescent="0.25">
      <c r="A25" s="12" t="s">
        <v>91</v>
      </c>
      <c r="B25" s="14">
        <v>796.7</v>
      </c>
      <c r="C25" s="14">
        <f>B25*100/B7</f>
        <v>0.39682401325702021</v>
      </c>
      <c r="D25" s="14">
        <v>3270</v>
      </c>
      <c r="E25" s="14">
        <f>D25*100/D7</f>
        <v>0.42437258719202009</v>
      </c>
      <c r="F25" s="14">
        <v>638.70000000000005</v>
      </c>
      <c r="G25" s="14">
        <f>F25*100/F7</f>
        <v>0.31155337674690864</v>
      </c>
      <c r="H25" s="29">
        <f>F25/B25*100-100</f>
        <v>-19.83180620057739</v>
      </c>
      <c r="I25" s="28">
        <f t="shared" si="2"/>
        <v>19.532110091743121</v>
      </c>
    </row>
    <row r="26" spans="1:9" s="1" customFormat="1" ht="15" x14ac:dyDescent="0.25">
      <c r="A26" s="12" t="s">
        <v>92</v>
      </c>
      <c r="B26" s="14">
        <v>578.29999999999995</v>
      </c>
      <c r="C26" s="14">
        <f>B26*100/B7</f>
        <v>0.28804233320765005</v>
      </c>
      <c r="D26" s="14">
        <v>3905.1</v>
      </c>
      <c r="E26" s="14">
        <f>D26*100/D7</f>
        <v>0.50679430894298394</v>
      </c>
      <c r="F26" s="14">
        <v>797.9</v>
      </c>
      <c r="G26" s="14">
        <f>F26*100/F7</f>
        <v>0.38921001926782273</v>
      </c>
      <c r="H26" s="29">
        <f>F26/B26*100-100</f>
        <v>37.973370223067604</v>
      </c>
      <c r="I26" s="28">
        <f t="shared" si="2"/>
        <v>20.43225525594735</v>
      </c>
    </row>
    <row r="27" spans="1:9" s="1" customFormat="1" ht="30" x14ac:dyDescent="0.25">
      <c r="A27" s="12" t="s">
        <v>93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 t="s">
        <v>108</v>
      </c>
      <c r="I27" s="28" t="e">
        <f t="shared" si="2"/>
        <v>#DIV/0!</v>
      </c>
    </row>
    <row r="28" spans="1:9" s="1" customFormat="1" ht="30" x14ac:dyDescent="0.25">
      <c r="A28" s="12" t="s">
        <v>94</v>
      </c>
      <c r="B28" s="14">
        <v>169.9</v>
      </c>
      <c r="C28" s="14">
        <f>B28*100/B7</f>
        <v>8.4624576192252721E-2</v>
      </c>
      <c r="D28" s="14">
        <v>5758</v>
      </c>
      <c r="E28" s="14">
        <f>D28*100/D7</f>
        <v>0.74725913059683535</v>
      </c>
      <c r="F28" s="14">
        <v>884.8</v>
      </c>
      <c r="G28" s="14">
        <f>F28*100/F7</f>
        <v>0.43159922928709055</v>
      </c>
      <c r="H28" s="29">
        <f t="shared" ref="H28:H32" si="4">F28/B28*100-100</f>
        <v>420.77692760447314</v>
      </c>
      <c r="I28" s="28">
        <f t="shared" si="2"/>
        <v>15.366446682875997</v>
      </c>
    </row>
    <row r="29" spans="1:9" ht="30" x14ac:dyDescent="0.25">
      <c r="A29" s="12" t="s">
        <v>25</v>
      </c>
      <c r="B29" s="14">
        <v>281.89999999999998</v>
      </c>
      <c r="C29" s="14">
        <f>B29*100/B7</f>
        <v>0.14041005314064767</v>
      </c>
      <c r="D29" s="14">
        <v>728</v>
      </c>
      <c r="E29" s="14">
        <f>D29*100/D7</f>
        <v>9.447805610880447E-2</v>
      </c>
      <c r="F29" s="14">
        <v>544</v>
      </c>
      <c r="G29" s="14">
        <f>F29*100/F7</f>
        <v>0.26535938147850052</v>
      </c>
      <c r="H29" s="29">
        <f t="shared" si="4"/>
        <v>92.976232706633567</v>
      </c>
      <c r="I29" s="28">
        <f t="shared" si="2"/>
        <v>74.72527472527473</v>
      </c>
    </row>
    <row r="30" spans="1:9" ht="30" x14ac:dyDescent="0.25">
      <c r="A30" s="12" t="s">
        <v>26</v>
      </c>
      <c r="B30" s="14">
        <v>281.89999999999998</v>
      </c>
      <c r="C30" s="14">
        <f>B30*100/B8</f>
        <v>0.2280709277122763</v>
      </c>
      <c r="D30" s="14">
        <v>728</v>
      </c>
      <c r="E30" s="14">
        <v>0</v>
      </c>
      <c r="F30" s="14">
        <v>543.6</v>
      </c>
      <c r="G30" s="14">
        <v>0</v>
      </c>
      <c r="H30" s="29">
        <f t="shared" si="4"/>
        <v>92.834338417878712</v>
      </c>
      <c r="I30" s="28">
        <f t="shared" si="2"/>
        <v>74.670329670329664</v>
      </c>
    </row>
    <row r="31" spans="1:9" ht="48" customHeight="1" x14ac:dyDescent="0.25">
      <c r="A31" s="12" t="s">
        <v>27</v>
      </c>
      <c r="B31" s="14">
        <v>6938.7</v>
      </c>
      <c r="C31" s="14">
        <f>B31*100/B9</f>
        <v>12.661191287322385</v>
      </c>
      <c r="D31" s="14">
        <v>11257.9</v>
      </c>
      <c r="E31" s="14">
        <f>D31*100/D7</f>
        <v>1.4610226756419091</v>
      </c>
      <c r="F31" s="14">
        <v>1939.1</v>
      </c>
      <c r="G31" s="14">
        <f>F31*100/F7</f>
        <v>0.94587936879588308</v>
      </c>
      <c r="H31" s="29">
        <f t="shared" si="4"/>
        <v>-72.053842938879043</v>
      </c>
      <c r="I31" s="28">
        <f t="shared" si="2"/>
        <v>17.224349123726448</v>
      </c>
    </row>
    <row r="32" spans="1:9" ht="45" x14ac:dyDescent="0.25">
      <c r="A32" s="12" t="s">
        <v>28</v>
      </c>
      <c r="B32" s="14">
        <v>1825.5</v>
      </c>
      <c r="C32" s="14">
        <f>B32*100/B10</f>
        <v>3.3310281025274211</v>
      </c>
      <c r="D32" s="14">
        <v>3958</v>
      </c>
      <c r="E32" s="14">
        <f>D32*100/D7</f>
        <v>0.51365954131682434</v>
      </c>
      <c r="F32" s="14">
        <v>1028.7</v>
      </c>
      <c r="G32" s="14">
        <f>F32*100/F7</f>
        <v>0.50179263920392181</v>
      </c>
      <c r="H32" s="29">
        <f t="shared" si="4"/>
        <v>-43.648315529991777</v>
      </c>
      <c r="I32" s="28">
        <f t="shared" si="2"/>
        <v>25.990399191510864</v>
      </c>
    </row>
    <row r="33" spans="1:9" ht="30" x14ac:dyDescent="0.25">
      <c r="A33" s="12" t="s">
        <v>29</v>
      </c>
      <c r="B33" s="14">
        <v>157.69999999999999</v>
      </c>
      <c r="C33" s="14">
        <f>B33*100/B7</f>
        <v>7.8547943881802543E-2</v>
      </c>
      <c r="D33" s="14">
        <v>496</v>
      </c>
      <c r="E33" s="14">
        <f>D33*100/D7</f>
        <v>6.4369664601603038E-2</v>
      </c>
      <c r="F33" s="14">
        <v>372.5</v>
      </c>
      <c r="G33" s="14">
        <f>F33*100/F7</f>
        <v>0.18170288529548059</v>
      </c>
      <c r="H33" s="14" t="s">
        <v>109</v>
      </c>
      <c r="I33" s="28">
        <f t="shared" si="2"/>
        <v>75.100806451612897</v>
      </c>
    </row>
    <row r="34" spans="1:9" ht="15" x14ac:dyDescent="0.25">
      <c r="A34" s="12" t="s">
        <v>30</v>
      </c>
      <c r="B34" s="14">
        <v>-26.6</v>
      </c>
      <c r="C34" s="14">
        <v>0</v>
      </c>
      <c r="D34" s="14">
        <v>0</v>
      </c>
      <c r="E34" s="14">
        <v>0</v>
      </c>
      <c r="F34" s="14">
        <v>76.900000000000006</v>
      </c>
      <c r="G34" s="14" t="s">
        <v>19</v>
      </c>
      <c r="H34" s="14"/>
      <c r="I34" s="28" t="e">
        <f t="shared" si="2"/>
        <v>#DIV/0!</v>
      </c>
    </row>
    <row r="35" spans="1:9" ht="18" customHeight="1" x14ac:dyDescent="0.25">
      <c r="A35" s="39" t="s">
        <v>31</v>
      </c>
      <c r="B35" s="14">
        <f>B36+B44</f>
        <v>77167.199999999983</v>
      </c>
      <c r="C35" s="14">
        <f>B35*100/B7</f>
        <v>38.435795149751634</v>
      </c>
      <c r="D35" s="14">
        <f>D36+D43+D44</f>
        <v>364312.69999999995</v>
      </c>
      <c r="E35" s="14">
        <f>D35*100/D7</f>
        <v>47.279609494162145</v>
      </c>
      <c r="F35" s="14">
        <f>F36+F43+F44</f>
        <v>85061.900000000009</v>
      </c>
      <c r="G35" s="14">
        <f>F35*100/F7</f>
        <v>41.492597741518502</v>
      </c>
      <c r="H35" s="29">
        <f t="shared" ref="H35:H40" si="5">F35/B35*100-100</f>
        <v>10.230642034439526</v>
      </c>
      <c r="I35" s="28">
        <f t="shared" ref="I35:I40" si="6">F35/D35*100</f>
        <v>23.348595862839812</v>
      </c>
    </row>
    <row r="36" spans="1:9" ht="60" x14ac:dyDescent="0.25">
      <c r="A36" s="12" t="s">
        <v>32</v>
      </c>
      <c r="B36" s="14">
        <f>B37+B38+B39+B40</f>
        <v>77955.299999999988</v>
      </c>
      <c r="C36" s="14">
        <f>B36*100/B7</f>
        <v>38.828335635314403</v>
      </c>
      <c r="D36" s="14">
        <f>D37+D38+D39+D40</f>
        <v>364312.69999999995</v>
      </c>
      <c r="E36" s="14">
        <f>D36*100/D7</f>
        <v>47.279609494162145</v>
      </c>
      <c r="F36" s="14">
        <f>F37+F38+F39+F40</f>
        <v>85146.900000000009</v>
      </c>
      <c r="G36" s="14">
        <f>F36*100/F7</f>
        <v>41.534060144874516</v>
      </c>
      <c r="H36" s="29">
        <f t="shared" si="5"/>
        <v>9.2252867989732721</v>
      </c>
      <c r="I36" s="28">
        <f t="shared" si="6"/>
        <v>23.371927467804447</v>
      </c>
    </row>
    <row r="37" spans="1:9" ht="33" customHeight="1" x14ac:dyDescent="0.25">
      <c r="A37" s="12" t="s">
        <v>33</v>
      </c>
      <c r="B37" s="14">
        <v>1532</v>
      </c>
      <c r="C37" s="14">
        <f>B37*100/B7</f>
        <v>0.76306563111554537</v>
      </c>
      <c r="D37" s="14">
        <v>3401</v>
      </c>
      <c r="E37" s="14">
        <f>D37*100/D7</f>
        <v>0.44137344618962088</v>
      </c>
      <c r="F37" s="14">
        <v>1133.5999999999999</v>
      </c>
      <c r="G37" s="14">
        <f>F37*100/F7</f>
        <v>0.55296212287505175</v>
      </c>
      <c r="H37" s="29">
        <f t="shared" si="5"/>
        <v>-26.005221932114893</v>
      </c>
      <c r="I37" s="28">
        <f t="shared" si="6"/>
        <v>33.331373125551309</v>
      </c>
    </row>
    <row r="38" spans="1:9" ht="45" x14ac:dyDescent="0.25">
      <c r="A38" s="12" t="s">
        <v>34</v>
      </c>
      <c r="B38" s="14">
        <v>6156.2</v>
      </c>
      <c r="C38" s="14">
        <f>B38*100/B7</f>
        <v>3.0663085106224024</v>
      </c>
      <c r="D38" s="14">
        <v>31997.599999999999</v>
      </c>
      <c r="E38" s="14">
        <f>D38*100/D7</f>
        <v>4.1525701210811565</v>
      </c>
      <c r="F38" s="14">
        <v>8308.4</v>
      </c>
      <c r="G38" s="14">
        <f>F38*100/F7</f>
        <v>4.0527792005073051</v>
      </c>
      <c r="H38" s="28">
        <f t="shared" si="5"/>
        <v>34.959877846723629</v>
      </c>
      <c r="I38" s="28">
        <f t="shared" si="6"/>
        <v>25.965697427307049</v>
      </c>
    </row>
    <row r="39" spans="1:9" ht="45" x14ac:dyDescent="0.25">
      <c r="A39" s="12" t="s">
        <v>35</v>
      </c>
      <c r="B39" s="14">
        <v>67399.199999999997</v>
      </c>
      <c r="C39" s="14">
        <v>7</v>
      </c>
      <c r="D39" s="14">
        <v>328914.09999999998</v>
      </c>
      <c r="E39" s="14">
        <f>D39*100/D7</f>
        <v>42.685665926891375</v>
      </c>
      <c r="F39" s="14">
        <v>72764.600000000006</v>
      </c>
      <c r="G39" s="14">
        <f>F39*100/F7</f>
        <v>35.494061120460479</v>
      </c>
      <c r="H39" s="28">
        <f t="shared" si="5"/>
        <v>7.9606286128025374</v>
      </c>
      <c r="I39" s="28">
        <f t="shared" si="6"/>
        <v>22.122675798939607</v>
      </c>
    </row>
    <row r="40" spans="1:9" ht="15" x14ac:dyDescent="0.25">
      <c r="A40" s="12" t="s">
        <v>36</v>
      </c>
      <c r="B40" s="14">
        <v>2867.9</v>
      </c>
      <c r="C40" s="14">
        <f>B40*100/B7</f>
        <v>1.4284568691098385</v>
      </c>
      <c r="D40" s="14">
        <v>0</v>
      </c>
      <c r="E40" s="14">
        <f>D40*100/D7</f>
        <v>0</v>
      </c>
      <c r="F40" s="14">
        <v>2940.3</v>
      </c>
      <c r="G40" s="14">
        <f>F40*100/F7</f>
        <v>1.4342577010316822</v>
      </c>
      <c r="H40" s="28">
        <f t="shared" si="5"/>
        <v>2.5244952752885581</v>
      </c>
      <c r="I40" s="28" t="e">
        <f t="shared" si="6"/>
        <v>#DIV/0!</v>
      </c>
    </row>
    <row r="41" spans="1:9" ht="45" x14ac:dyDescent="0.25">
      <c r="A41" s="12" t="s">
        <v>95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28"/>
      <c r="I41" s="28"/>
    </row>
    <row r="42" spans="1:9" ht="30" x14ac:dyDescent="0.25">
      <c r="A42" s="12" t="s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28"/>
      <c r="I42" s="28"/>
    </row>
    <row r="43" spans="1:9" ht="60" x14ac:dyDescent="0.25">
      <c r="A43" s="12" t="s">
        <v>38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28" t="s">
        <v>111</v>
      </c>
      <c r="I43" s="28" t="e">
        <f t="shared" ref="I43" si="7">F43/D43*100</f>
        <v>#DIV/0!</v>
      </c>
    </row>
    <row r="44" spans="1:9" ht="30" x14ac:dyDescent="0.25">
      <c r="A44" s="12" t="s">
        <v>39</v>
      </c>
      <c r="B44" s="14">
        <v>-788.1</v>
      </c>
      <c r="C44" s="14" t="s">
        <v>19</v>
      </c>
      <c r="D44" s="14">
        <v>0</v>
      </c>
      <c r="E44" s="14" t="s">
        <v>19</v>
      </c>
      <c r="F44" s="14">
        <v>-85</v>
      </c>
      <c r="G44" s="14" t="s">
        <v>111</v>
      </c>
      <c r="H44" s="28">
        <f t="shared" ref="H44" si="8">F44/B44*100-100</f>
        <v>-89.214566679355414</v>
      </c>
      <c r="I44" s="28" t="e">
        <f t="shared" ref="I44" si="9">F44/D44*100</f>
        <v>#DIV/0!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B6" sqref="B6"/>
    </sheetView>
  </sheetViews>
  <sheetFormatPr defaultRowHeight="12.75" x14ac:dyDescent="0.2"/>
  <cols>
    <col min="1" max="1" width="38.42578125" style="26" customWidth="1"/>
    <col min="2" max="2" width="14.5703125" style="27" customWidth="1"/>
    <col min="3" max="3" width="12.140625" style="16" customWidth="1"/>
    <col min="4" max="4" width="17.28515625" style="16" customWidth="1"/>
    <col min="5" max="5" width="13.7109375" style="16" customWidth="1"/>
    <col min="6" max="6" width="16.5703125" style="16" customWidth="1"/>
    <col min="7" max="7" width="13.42578125" style="16" customWidth="1"/>
    <col min="8" max="8" width="14.7109375" style="16" customWidth="1"/>
    <col min="9" max="9" width="14" style="16" customWidth="1"/>
    <col min="10" max="16384" width="9.140625" style="16"/>
  </cols>
  <sheetData>
    <row r="1" spans="1:9" ht="14.25" x14ac:dyDescent="0.2">
      <c r="A1" s="50" t="s">
        <v>105</v>
      </c>
      <c r="B1" s="50"/>
      <c r="C1" s="50"/>
      <c r="D1" s="50"/>
      <c r="E1" s="50"/>
      <c r="F1" s="50"/>
      <c r="G1" s="50"/>
      <c r="H1" s="50"/>
      <c r="I1" s="50"/>
    </row>
    <row r="2" spans="1:9" ht="27" customHeight="1" x14ac:dyDescent="0.25">
      <c r="A2" s="17"/>
      <c r="B2" s="18"/>
      <c r="C2" s="19"/>
      <c r="D2" s="19"/>
      <c r="E2" s="19"/>
      <c r="F2" s="19"/>
      <c r="G2" s="19"/>
      <c r="H2" s="19"/>
      <c r="I2" s="20" t="s">
        <v>96</v>
      </c>
    </row>
    <row r="3" spans="1:9" ht="68.25" customHeight="1" x14ac:dyDescent="0.2">
      <c r="A3" s="21" t="s">
        <v>0</v>
      </c>
      <c r="B3" s="22" t="s">
        <v>128</v>
      </c>
      <c r="C3" s="21" t="s">
        <v>97</v>
      </c>
      <c r="D3" s="21" t="s">
        <v>129</v>
      </c>
      <c r="E3" s="21" t="s">
        <v>98</v>
      </c>
      <c r="F3" s="21" t="s">
        <v>127</v>
      </c>
      <c r="G3" s="21" t="s">
        <v>98</v>
      </c>
      <c r="H3" s="21" t="s">
        <v>3</v>
      </c>
      <c r="I3" s="21" t="s">
        <v>99</v>
      </c>
    </row>
    <row r="4" spans="1:9" ht="15.75" thickBot="1" x14ac:dyDescent="0.3">
      <c r="A4" s="40">
        <v>1</v>
      </c>
      <c r="B4" s="41">
        <v>2</v>
      </c>
      <c r="C4" s="42">
        <v>3</v>
      </c>
      <c r="D4" s="42">
        <v>4</v>
      </c>
      <c r="E4" s="42">
        <v>5</v>
      </c>
      <c r="F4" s="42">
        <v>6</v>
      </c>
      <c r="G4" s="42">
        <v>7</v>
      </c>
      <c r="H4" s="42">
        <v>8</v>
      </c>
      <c r="I4" s="42">
        <v>9</v>
      </c>
    </row>
    <row r="5" spans="1:9" ht="15" thickBot="1" x14ac:dyDescent="0.25">
      <c r="A5" s="53" t="s">
        <v>100</v>
      </c>
      <c r="B5" s="54">
        <f>SUM(B6+B15+B17+B19+B24+B31+B37+B40+B45+B49+B51)</f>
        <v>162664.69999999998</v>
      </c>
      <c r="C5" s="55">
        <f>SUM(C6:C55)</f>
        <v>101.25029597693906</v>
      </c>
      <c r="D5" s="54">
        <f>SUM(D6+D15+D17+D19+D24+D29+D31+D37+D40+D45+D51+D53)</f>
        <v>787121.35</v>
      </c>
      <c r="E5" s="55">
        <f>SUM(E6:E55)</f>
        <v>100.00000000000001</v>
      </c>
      <c r="F5" s="54">
        <f>SUM(F6+F15+F17+F19+F24+F29+F31+F37+F40+F45+F51+F53)</f>
        <v>171007.49000000002</v>
      </c>
      <c r="G5" s="56">
        <f>SUM(G6:G55)</f>
        <v>99.999999999999986</v>
      </c>
      <c r="H5" s="56">
        <f>F5/B5*100-100</f>
        <v>5.1288263526137143</v>
      </c>
      <c r="I5" s="57">
        <f>F5/D5*100</f>
        <v>21.725683085587761</v>
      </c>
    </row>
    <row r="6" spans="1:9" ht="30" x14ac:dyDescent="0.2">
      <c r="A6" s="43" t="s">
        <v>41</v>
      </c>
      <c r="B6" s="44">
        <f>SUM(B7:B14)</f>
        <v>17798.199999999997</v>
      </c>
      <c r="C6" s="45">
        <f>B6*100/B5</f>
        <v>10.941648679768875</v>
      </c>
      <c r="D6" s="44">
        <f>SUM(D7:D14)</f>
        <v>84449.8</v>
      </c>
      <c r="E6" s="45">
        <f>D6*100/D5</f>
        <v>10.728942875199612</v>
      </c>
      <c r="F6" s="44">
        <f>SUM(F7:F14)</f>
        <v>16749.2</v>
      </c>
      <c r="G6" s="46">
        <f>F6*100/F5</f>
        <v>9.7944247939081492</v>
      </c>
      <c r="H6" s="46">
        <f t="shared" ref="H6:H54" si="0">F6/B6*100-100</f>
        <v>-5.8938544347180937</v>
      </c>
      <c r="I6" s="46">
        <f t="shared" ref="I6:I55" si="1">F6/D6*100</f>
        <v>19.833321097267252</v>
      </c>
    </row>
    <row r="7" spans="1:9" ht="50.25" customHeight="1" x14ac:dyDescent="0.2">
      <c r="A7" s="23" t="s">
        <v>130</v>
      </c>
      <c r="B7" s="33">
        <v>616.9</v>
      </c>
      <c r="C7" s="24"/>
      <c r="D7" s="33">
        <v>2728</v>
      </c>
      <c r="E7" s="24"/>
      <c r="F7" s="33">
        <v>654.20000000000005</v>
      </c>
      <c r="G7" s="25"/>
      <c r="H7" s="25">
        <f t="shared" si="0"/>
        <v>6.0463608364402717</v>
      </c>
      <c r="I7" s="25">
        <f t="shared" si="1"/>
        <v>23.980938416422291</v>
      </c>
    </row>
    <row r="8" spans="1:9" ht="75" x14ac:dyDescent="0.2">
      <c r="A8" s="23" t="s">
        <v>42</v>
      </c>
      <c r="B8" s="33">
        <v>692.9</v>
      </c>
      <c r="C8" s="24"/>
      <c r="D8" s="33">
        <v>3032.9</v>
      </c>
      <c r="E8" s="24"/>
      <c r="F8" s="33">
        <v>536.1</v>
      </c>
      <c r="G8" s="25"/>
      <c r="H8" s="25">
        <f t="shared" si="0"/>
        <v>-22.629528070428634</v>
      </c>
      <c r="I8" s="25">
        <f t="shared" si="1"/>
        <v>17.676151538131819</v>
      </c>
    </row>
    <row r="9" spans="1:9" ht="75" customHeight="1" x14ac:dyDescent="0.2">
      <c r="A9" s="23" t="s">
        <v>43</v>
      </c>
      <c r="B9" s="33">
        <v>9164.9</v>
      </c>
      <c r="C9" s="24"/>
      <c r="D9" s="33">
        <v>48459.1</v>
      </c>
      <c r="E9" s="24"/>
      <c r="F9" s="33">
        <v>10066</v>
      </c>
      <c r="G9" s="25"/>
      <c r="H9" s="25">
        <f t="shared" si="0"/>
        <v>9.8320767275147603</v>
      </c>
      <c r="I9" s="25">
        <f t="shared" si="1"/>
        <v>20.772156313262112</v>
      </c>
    </row>
    <row r="10" spans="1:9" ht="15" x14ac:dyDescent="0.2">
      <c r="A10" s="23" t="s">
        <v>44</v>
      </c>
      <c r="B10" s="33">
        <v>0.2</v>
      </c>
      <c r="C10" s="24"/>
      <c r="D10" s="33">
        <v>1.6</v>
      </c>
      <c r="E10" s="24"/>
      <c r="F10" s="33">
        <v>0.2</v>
      </c>
      <c r="G10" s="25"/>
      <c r="H10" s="25" t="s">
        <v>22</v>
      </c>
      <c r="I10" s="25">
        <f t="shared" si="1"/>
        <v>12.5</v>
      </c>
    </row>
    <row r="11" spans="1:9" ht="60" x14ac:dyDescent="0.2">
      <c r="A11" s="23" t="s">
        <v>45</v>
      </c>
      <c r="B11" s="33">
        <v>3447.2</v>
      </c>
      <c r="C11" s="24"/>
      <c r="D11" s="33">
        <v>4061</v>
      </c>
      <c r="E11" s="24"/>
      <c r="F11" s="33">
        <v>821.5</v>
      </c>
      <c r="G11" s="25"/>
      <c r="H11" s="25">
        <f t="shared" si="0"/>
        <v>-76.169064748201436</v>
      </c>
      <c r="I11" s="25">
        <f t="shared" si="1"/>
        <v>20.229007633587788</v>
      </c>
    </row>
    <row r="12" spans="1:9" ht="30" x14ac:dyDescent="0.2">
      <c r="A12" s="23" t="s">
        <v>46</v>
      </c>
      <c r="B12" s="33">
        <v>0</v>
      </c>
      <c r="C12" s="24"/>
      <c r="D12" s="33">
        <v>1259</v>
      </c>
      <c r="E12" s="24"/>
      <c r="F12" s="33">
        <v>0</v>
      </c>
      <c r="G12" s="25"/>
      <c r="H12" s="25" t="s">
        <v>22</v>
      </c>
      <c r="I12" s="25">
        <f t="shared" si="1"/>
        <v>0</v>
      </c>
    </row>
    <row r="13" spans="1:9" ht="15" x14ac:dyDescent="0.2">
      <c r="A13" s="23" t="s">
        <v>47</v>
      </c>
      <c r="B13" s="33">
        <v>0</v>
      </c>
      <c r="C13" s="24"/>
      <c r="D13" s="33">
        <v>240</v>
      </c>
      <c r="E13" s="24"/>
      <c r="F13" s="33">
        <v>0</v>
      </c>
      <c r="G13" s="25"/>
      <c r="H13" s="25" t="s">
        <v>22</v>
      </c>
      <c r="I13" s="25" t="s">
        <v>22</v>
      </c>
    </row>
    <row r="14" spans="1:9" ht="15" x14ac:dyDescent="0.2">
      <c r="A14" s="23" t="s">
        <v>48</v>
      </c>
      <c r="B14" s="33">
        <v>3876.1</v>
      </c>
      <c r="C14" s="24"/>
      <c r="D14" s="33">
        <v>24668.2</v>
      </c>
      <c r="E14" s="24"/>
      <c r="F14" s="33">
        <v>4671.2</v>
      </c>
      <c r="G14" s="25"/>
      <c r="H14" s="25">
        <f t="shared" si="0"/>
        <v>20.512886664430738</v>
      </c>
      <c r="I14" s="25">
        <f t="shared" si="1"/>
        <v>18.9361201871235</v>
      </c>
    </row>
    <row r="15" spans="1:9" ht="15" x14ac:dyDescent="0.2">
      <c r="A15" s="23" t="s">
        <v>49</v>
      </c>
      <c r="B15" s="33">
        <f>SUM(B16)</f>
        <v>87.9</v>
      </c>
      <c r="C15" s="24">
        <f>B15*100/B5</f>
        <v>5.4037538568601551E-2</v>
      </c>
      <c r="D15" s="33">
        <f>SUM(D16)</f>
        <v>840.9</v>
      </c>
      <c r="E15" s="24">
        <f>D15*100/D5</f>
        <v>0.10683232007364557</v>
      </c>
      <c r="F15" s="33">
        <f>SUM(F16)</f>
        <v>89.9</v>
      </c>
      <c r="G15" s="25">
        <f>F15*100/F5</f>
        <v>5.2570796752820587E-2</v>
      </c>
      <c r="H15" s="25">
        <f t="shared" si="0"/>
        <v>2.2753128555176261</v>
      </c>
      <c r="I15" s="25">
        <f t="shared" si="1"/>
        <v>10.69092638839339</v>
      </c>
    </row>
    <row r="16" spans="1:9" ht="30" x14ac:dyDescent="0.2">
      <c r="A16" s="23" t="s">
        <v>50</v>
      </c>
      <c r="B16" s="33">
        <v>87.9</v>
      </c>
      <c r="C16" s="24"/>
      <c r="D16" s="33">
        <v>840.9</v>
      </c>
      <c r="E16" s="24"/>
      <c r="F16" s="33">
        <v>89.9</v>
      </c>
      <c r="G16" s="25"/>
      <c r="H16" s="25">
        <f t="shared" si="0"/>
        <v>2.2753128555176261</v>
      </c>
      <c r="I16" s="25">
        <f t="shared" si="1"/>
        <v>10.69092638839339</v>
      </c>
    </row>
    <row r="17" spans="1:9" ht="45" x14ac:dyDescent="0.2">
      <c r="A17" s="23" t="s">
        <v>51</v>
      </c>
      <c r="B17" s="33">
        <f>SUM(B18:B18)</f>
        <v>0</v>
      </c>
      <c r="C17" s="24">
        <f>B17*100/B5</f>
        <v>0</v>
      </c>
      <c r="D17" s="33">
        <f>SUM(D18:D18)</f>
        <v>2820</v>
      </c>
      <c r="E17" s="24">
        <f>D17*100/D5</f>
        <v>0.35826750220915748</v>
      </c>
      <c r="F17" s="33">
        <f>SUM(F18:F18)</f>
        <v>0</v>
      </c>
      <c r="G17" s="25">
        <f>F17*100/F5</f>
        <v>0</v>
      </c>
      <c r="H17" s="25" t="s">
        <v>122</v>
      </c>
      <c r="I17" s="25">
        <f t="shared" si="1"/>
        <v>0</v>
      </c>
    </row>
    <row r="18" spans="1:9" ht="48.75" customHeight="1" x14ac:dyDescent="0.2">
      <c r="A18" s="23" t="s">
        <v>112</v>
      </c>
      <c r="B18" s="33">
        <v>0</v>
      </c>
      <c r="C18" s="24"/>
      <c r="D18" s="33">
        <v>2820</v>
      </c>
      <c r="E18" s="24"/>
      <c r="F18" s="33">
        <v>0</v>
      </c>
      <c r="G18" s="25"/>
      <c r="H18" s="25" t="s">
        <v>22</v>
      </c>
      <c r="I18" s="25">
        <f t="shared" si="1"/>
        <v>0</v>
      </c>
    </row>
    <row r="19" spans="1:9" ht="15" x14ac:dyDescent="0.2">
      <c r="A19" s="23" t="s">
        <v>52</v>
      </c>
      <c r="B19" s="33">
        <f>SUM(B20:B23)</f>
        <v>3271.9</v>
      </c>
      <c r="C19" s="24">
        <f>B19*100/B5</f>
        <v>2.011438253044453</v>
      </c>
      <c r="D19" s="33">
        <f>SUM(D20:D23)</f>
        <v>22865.95</v>
      </c>
      <c r="E19" s="24">
        <f>D19*100/D5</f>
        <v>2.9050095007586823</v>
      </c>
      <c r="F19" s="33">
        <f>SUM(F20:F23)</f>
        <v>4608.8</v>
      </c>
      <c r="G19" s="25">
        <f>F19*100/F5</f>
        <v>2.6950866304160126</v>
      </c>
      <c r="H19" s="25">
        <f t="shared" si="0"/>
        <v>40.86005073504694</v>
      </c>
      <c r="I19" s="25">
        <f t="shared" si="1"/>
        <v>20.155733743841825</v>
      </c>
    </row>
    <row r="20" spans="1:9" ht="15" x14ac:dyDescent="0.2">
      <c r="A20" s="23" t="s">
        <v>53</v>
      </c>
      <c r="B20" s="33">
        <v>0</v>
      </c>
      <c r="C20" s="24"/>
      <c r="D20" s="33">
        <v>1533.3</v>
      </c>
      <c r="E20" s="24"/>
      <c r="F20" s="33">
        <v>0</v>
      </c>
      <c r="G20" s="25"/>
      <c r="H20" s="25" t="s">
        <v>122</v>
      </c>
      <c r="I20" s="25">
        <f t="shared" si="1"/>
        <v>0</v>
      </c>
    </row>
    <row r="21" spans="1:9" ht="15" x14ac:dyDescent="0.2">
      <c r="A21" s="23" t="s">
        <v>54</v>
      </c>
      <c r="B21" s="33">
        <v>0</v>
      </c>
      <c r="C21" s="24"/>
      <c r="D21" s="33">
        <v>4723</v>
      </c>
      <c r="E21" s="24"/>
      <c r="F21" s="33">
        <v>496.2</v>
      </c>
      <c r="G21" s="25"/>
      <c r="H21" s="25" t="e">
        <f t="shared" si="0"/>
        <v>#DIV/0!</v>
      </c>
      <c r="I21" s="25">
        <f t="shared" si="1"/>
        <v>10.506034300232903</v>
      </c>
    </row>
    <row r="22" spans="1:9" ht="15" x14ac:dyDescent="0.2">
      <c r="A22" s="23" t="s">
        <v>55</v>
      </c>
      <c r="B22" s="33">
        <v>3243.8</v>
      </c>
      <c r="C22" s="24"/>
      <c r="D22" s="33">
        <v>16009.65</v>
      </c>
      <c r="E22" s="24"/>
      <c r="F22" s="33">
        <v>4112.6000000000004</v>
      </c>
      <c r="G22" s="25"/>
      <c r="H22" s="25">
        <f t="shared" si="0"/>
        <v>26.783402182625309</v>
      </c>
      <c r="I22" s="25">
        <f t="shared" si="1"/>
        <v>25.688256770135514</v>
      </c>
    </row>
    <row r="23" spans="1:9" ht="30" x14ac:dyDescent="0.2">
      <c r="A23" s="23" t="s">
        <v>56</v>
      </c>
      <c r="B23" s="33">
        <v>28.1</v>
      </c>
      <c r="C23" s="24"/>
      <c r="D23" s="33">
        <v>600</v>
      </c>
      <c r="E23" s="24"/>
      <c r="F23" s="33">
        <v>0</v>
      </c>
      <c r="G23" s="25"/>
      <c r="H23" s="25" t="s">
        <v>22</v>
      </c>
      <c r="I23" s="25">
        <f t="shared" si="1"/>
        <v>0</v>
      </c>
    </row>
    <row r="24" spans="1:9" ht="30" x14ac:dyDescent="0.2">
      <c r="A24" s="23" t="s">
        <v>57</v>
      </c>
      <c r="B24" s="33">
        <f>SUM(B25:B28)</f>
        <v>12605.5</v>
      </c>
      <c r="C24" s="24">
        <f>B24*100/B5</f>
        <v>7.7493764781172567</v>
      </c>
      <c r="D24" s="33">
        <f>SUM(D25:D28)</f>
        <v>40794.300000000003</v>
      </c>
      <c r="E24" s="24">
        <f>D24*100/D5</f>
        <v>5.1827205550961111</v>
      </c>
      <c r="F24" s="33">
        <f>SUM(F25:F28)</f>
        <v>5514.4000000000005</v>
      </c>
      <c r="G24" s="25">
        <f>F24*100/F5</f>
        <v>3.2246540780172843</v>
      </c>
      <c r="H24" s="25">
        <f t="shared" si="0"/>
        <v>-56.254016104081551</v>
      </c>
      <c r="I24" s="25">
        <f t="shared" si="1"/>
        <v>13.517574759218812</v>
      </c>
    </row>
    <row r="25" spans="1:9" ht="15" x14ac:dyDescent="0.2">
      <c r="A25" s="23" t="s">
        <v>58</v>
      </c>
      <c r="B25" s="33">
        <v>910.5</v>
      </c>
      <c r="C25" s="24"/>
      <c r="D25" s="33">
        <v>3670.2</v>
      </c>
      <c r="E25" s="24"/>
      <c r="F25" s="33">
        <v>761.1</v>
      </c>
      <c r="G25" s="25"/>
      <c r="H25" s="25">
        <f t="shared" si="0"/>
        <v>-16.408566721581536</v>
      </c>
      <c r="I25" s="25">
        <f t="shared" si="1"/>
        <v>20.737289521007032</v>
      </c>
    </row>
    <row r="26" spans="1:9" ht="15" x14ac:dyDescent="0.2">
      <c r="A26" s="23" t="s">
        <v>59</v>
      </c>
      <c r="B26" s="33">
        <v>7478.9</v>
      </c>
      <c r="C26" s="24"/>
      <c r="D26" s="33">
        <v>3808.2</v>
      </c>
      <c r="E26" s="24"/>
      <c r="F26" s="33">
        <v>624.1</v>
      </c>
      <c r="G26" s="25"/>
      <c r="H26" s="25">
        <f t="shared" si="0"/>
        <v>-91.655189934348641</v>
      </c>
      <c r="I26" s="25">
        <f t="shared" si="1"/>
        <v>16.38831994117956</v>
      </c>
    </row>
    <row r="27" spans="1:9" ht="15" x14ac:dyDescent="0.2">
      <c r="A27" s="23" t="s">
        <v>60</v>
      </c>
      <c r="B27" s="33">
        <v>4000.6</v>
      </c>
      <c r="C27" s="24"/>
      <c r="D27" s="33">
        <v>30750.9</v>
      </c>
      <c r="E27" s="24"/>
      <c r="F27" s="33">
        <v>4128.1000000000004</v>
      </c>
      <c r="G27" s="25"/>
      <c r="H27" s="25">
        <f t="shared" si="0"/>
        <v>3.1870219467080148</v>
      </c>
      <c r="I27" s="25">
        <f t="shared" si="1"/>
        <v>13.424322540153296</v>
      </c>
    </row>
    <row r="28" spans="1:9" ht="30" x14ac:dyDescent="0.2">
      <c r="A28" s="23" t="s">
        <v>61</v>
      </c>
      <c r="B28" s="33">
        <v>215.5</v>
      </c>
      <c r="C28" s="24"/>
      <c r="D28" s="33">
        <v>2565</v>
      </c>
      <c r="E28" s="24"/>
      <c r="F28" s="33">
        <v>1.1000000000000001</v>
      </c>
      <c r="G28" s="25"/>
      <c r="H28" s="25">
        <f t="shared" si="0"/>
        <v>-99.48955916473318</v>
      </c>
      <c r="I28" s="25">
        <f t="shared" si="1"/>
        <v>4.2884990253411311E-2</v>
      </c>
    </row>
    <row r="29" spans="1:9" ht="15" x14ac:dyDescent="0.2">
      <c r="A29" s="23" t="s">
        <v>113</v>
      </c>
      <c r="B29" s="33">
        <f>SUM(B30)</f>
        <v>0</v>
      </c>
      <c r="C29" s="24">
        <f>B29*100/B5</f>
        <v>0</v>
      </c>
      <c r="D29" s="33">
        <f>SUM(D30)</f>
        <v>800</v>
      </c>
      <c r="E29" s="24">
        <f>D29*100/D5</f>
        <v>0.10163617083947729</v>
      </c>
      <c r="F29" s="33">
        <f>SUM(F30)</f>
        <v>0</v>
      </c>
      <c r="G29" s="25">
        <f>F29*100/F5</f>
        <v>0</v>
      </c>
      <c r="H29" s="25" t="s">
        <v>122</v>
      </c>
      <c r="I29" s="25">
        <f t="shared" si="1"/>
        <v>0</v>
      </c>
    </row>
    <row r="30" spans="1:9" ht="30" x14ac:dyDescent="0.2">
      <c r="A30" s="23" t="s">
        <v>114</v>
      </c>
      <c r="B30" s="33">
        <v>0</v>
      </c>
      <c r="C30" s="24"/>
      <c r="D30" s="33">
        <v>800</v>
      </c>
      <c r="E30" s="24"/>
      <c r="F30" s="33">
        <v>0</v>
      </c>
      <c r="G30" s="25"/>
      <c r="H30" s="25" t="s">
        <v>122</v>
      </c>
      <c r="I30" s="25">
        <f t="shared" si="1"/>
        <v>0</v>
      </c>
    </row>
    <row r="31" spans="1:9" ht="15" x14ac:dyDescent="0.2">
      <c r="A31" s="23" t="s">
        <v>62</v>
      </c>
      <c r="B31" s="33">
        <f>SUM(B32:B36)</f>
        <v>106300.9</v>
      </c>
      <c r="C31" s="24">
        <v>65.599999999999994</v>
      </c>
      <c r="D31" s="33">
        <f>SUM(D32:D36)</f>
        <v>543996.30000000005</v>
      </c>
      <c r="E31" s="24">
        <f>D31*100/D5</f>
        <v>69.112126103554445</v>
      </c>
      <c r="F31" s="33">
        <f>SUM(F32:F36)</f>
        <v>123914.89</v>
      </c>
      <c r="G31" s="25">
        <f>F31*100/F5</f>
        <v>72.461674047142608</v>
      </c>
      <c r="H31" s="25">
        <f t="shared" si="0"/>
        <v>16.569934967624931</v>
      </c>
      <c r="I31" s="25">
        <f t="shared" si="1"/>
        <v>22.77862735463458</v>
      </c>
    </row>
    <row r="32" spans="1:9" ht="15" x14ac:dyDescent="0.2">
      <c r="A32" s="23" t="s">
        <v>63</v>
      </c>
      <c r="B32" s="33">
        <v>26823.7</v>
      </c>
      <c r="C32" s="24"/>
      <c r="D32" s="33">
        <v>124185</v>
      </c>
      <c r="E32" s="24"/>
      <c r="F32" s="33">
        <v>30005.5</v>
      </c>
      <c r="G32" s="25"/>
      <c r="H32" s="25">
        <f t="shared" si="0"/>
        <v>11.861898246699738</v>
      </c>
      <c r="I32" s="25">
        <f t="shared" si="1"/>
        <v>24.161935821556551</v>
      </c>
    </row>
    <row r="33" spans="1:9" ht="15" x14ac:dyDescent="0.2">
      <c r="A33" s="23" t="s">
        <v>64</v>
      </c>
      <c r="B33" s="33">
        <v>67129.399999999994</v>
      </c>
      <c r="C33" s="24"/>
      <c r="D33" s="33">
        <v>330317.7</v>
      </c>
      <c r="E33" s="24"/>
      <c r="F33" s="33">
        <v>75492.100000000006</v>
      </c>
      <c r="G33" s="25"/>
      <c r="H33" s="25">
        <f t="shared" si="0"/>
        <v>12.457581923866456</v>
      </c>
      <c r="I33" s="25">
        <f t="shared" si="1"/>
        <v>22.854391393497835</v>
      </c>
    </row>
    <row r="34" spans="1:9" ht="15" x14ac:dyDescent="0.2">
      <c r="A34" s="23" t="s">
        <v>65</v>
      </c>
      <c r="B34" s="33">
        <v>7499.6</v>
      </c>
      <c r="C34" s="24"/>
      <c r="D34" s="33">
        <v>52918.8</v>
      </c>
      <c r="E34" s="24"/>
      <c r="F34" s="33">
        <v>10854.2</v>
      </c>
      <c r="G34" s="25"/>
      <c r="H34" s="25">
        <f t="shared" si="0"/>
        <v>44.730385620566437</v>
      </c>
      <c r="I34" s="25">
        <f t="shared" si="1"/>
        <v>20.511047113691163</v>
      </c>
    </row>
    <row r="35" spans="1:9" ht="15" x14ac:dyDescent="0.2">
      <c r="A35" s="23" t="s">
        <v>66</v>
      </c>
      <c r="B35" s="33">
        <v>0</v>
      </c>
      <c r="C35" s="24"/>
      <c r="D35" s="33">
        <v>582</v>
      </c>
      <c r="E35" s="24"/>
      <c r="F35" s="33">
        <v>8.19</v>
      </c>
      <c r="G35" s="25"/>
      <c r="H35" s="25" t="s">
        <v>22</v>
      </c>
      <c r="I35" s="25">
        <f t="shared" si="1"/>
        <v>1.4072164948453607</v>
      </c>
    </row>
    <row r="36" spans="1:9" ht="15" x14ac:dyDescent="0.2">
      <c r="A36" s="23" t="s">
        <v>67</v>
      </c>
      <c r="B36" s="33">
        <v>4848.2</v>
      </c>
      <c r="C36" s="24"/>
      <c r="D36" s="33">
        <v>35992.800000000003</v>
      </c>
      <c r="E36" s="24"/>
      <c r="F36" s="33">
        <v>7554.9</v>
      </c>
      <c r="G36" s="25"/>
      <c r="H36" s="25">
        <f t="shared" si="0"/>
        <v>55.828967451837798</v>
      </c>
      <c r="I36" s="25">
        <f t="shared" si="1"/>
        <v>20.990031339601252</v>
      </c>
    </row>
    <row r="37" spans="1:9" ht="15" x14ac:dyDescent="0.2">
      <c r="A37" s="23" t="s">
        <v>68</v>
      </c>
      <c r="B37" s="33">
        <f>SUM(B38:B39)</f>
        <v>15203.199999999999</v>
      </c>
      <c r="C37" s="24">
        <f>B37*100/B5</f>
        <v>9.3463425070098189</v>
      </c>
      <c r="D37" s="33">
        <f>SUM(D38:D39)</f>
        <v>69487.199999999997</v>
      </c>
      <c r="E37" s="24">
        <f>D37*100/D5</f>
        <v>8.8280161629461578</v>
      </c>
      <c r="F37" s="33">
        <f>SUM(F38:F39)</f>
        <v>15985.5</v>
      </c>
      <c r="G37" s="25">
        <f>F37*100/F5</f>
        <v>9.3478361678777926</v>
      </c>
      <c r="H37" s="25">
        <f t="shared" si="0"/>
        <v>5.1456272363713111</v>
      </c>
      <c r="I37" s="25">
        <f t="shared" si="1"/>
        <v>23.004956308499981</v>
      </c>
    </row>
    <row r="38" spans="1:9" ht="15" x14ac:dyDescent="0.2">
      <c r="A38" s="23" t="s">
        <v>69</v>
      </c>
      <c r="B38" s="33">
        <v>13296.9</v>
      </c>
      <c r="C38" s="24"/>
      <c r="D38" s="33">
        <v>59346.2</v>
      </c>
      <c r="E38" s="24"/>
      <c r="F38" s="33">
        <v>13433.1</v>
      </c>
      <c r="G38" s="25"/>
      <c r="H38" s="25">
        <f t="shared" si="0"/>
        <v>1.0242988967353455</v>
      </c>
      <c r="I38" s="25">
        <f t="shared" si="1"/>
        <v>22.635147658990803</v>
      </c>
    </row>
    <row r="39" spans="1:9" ht="30" x14ac:dyDescent="0.2">
      <c r="A39" s="23" t="s">
        <v>101</v>
      </c>
      <c r="B39" s="33">
        <v>1906.3</v>
      </c>
      <c r="C39" s="24"/>
      <c r="D39" s="33">
        <v>10141</v>
      </c>
      <c r="E39" s="24"/>
      <c r="F39" s="33">
        <v>2552.4</v>
      </c>
      <c r="G39" s="25"/>
      <c r="H39" s="25">
        <f t="shared" si="0"/>
        <v>33.892881498190235</v>
      </c>
      <c r="I39" s="25">
        <f t="shared" si="1"/>
        <v>25.169115471846958</v>
      </c>
    </row>
    <row r="40" spans="1:9" ht="15" x14ac:dyDescent="0.2">
      <c r="A40" s="23" t="s">
        <v>70</v>
      </c>
      <c r="B40" s="33">
        <f>SUM(B41:B44)</f>
        <v>3588.8000000000006</v>
      </c>
      <c r="C40" s="24">
        <f>B40*100/B5</f>
        <v>2.2062561821956459</v>
      </c>
      <c r="D40" s="33">
        <f>SUM(D41:D44)</f>
        <v>14112</v>
      </c>
      <c r="E40" s="24">
        <f>D40*100/D5</f>
        <v>1.7928620536083795</v>
      </c>
      <c r="F40" s="33">
        <f>SUM(F41:F44)</f>
        <v>2498.7000000000003</v>
      </c>
      <c r="G40" s="25">
        <f>F40*100/F5</f>
        <v>1.4611640694802315</v>
      </c>
      <c r="H40" s="25">
        <f t="shared" si="0"/>
        <v>-30.37505572893447</v>
      </c>
      <c r="I40" s="25">
        <f t="shared" si="1"/>
        <v>17.7062074829932</v>
      </c>
    </row>
    <row r="41" spans="1:9" ht="15" x14ac:dyDescent="0.2">
      <c r="A41" s="23" t="s">
        <v>71</v>
      </c>
      <c r="B41" s="33">
        <v>1305.4000000000001</v>
      </c>
      <c r="C41" s="24"/>
      <c r="D41" s="33">
        <v>4329.1000000000004</v>
      </c>
      <c r="E41" s="24"/>
      <c r="F41" s="33">
        <v>1067.9000000000001</v>
      </c>
      <c r="G41" s="25"/>
      <c r="H41" s="25">
        <f t="shared" si="0"/>
        <v>-18.193657116592604</v>
      </c>
      <c r="I41" s="25">
        <f t="shared" si="1"/>
        <v>24.667944838419071</v>
      </c>
    </row>
    <row r="42" spans="1:9" ht="15" x14ac:dyDescent="0.2">
      <c r="A42" s="23" t="s">
        <v>72</v>
      </c>
      <c r="B42" s="33">
        <v>1329.7</v>
      </c>
      <c r="C42" s="24"/>
      <c r="D42" s="33">
        <v>6842</v>
      </c>
      <c r="E42" s="24"/>
      <c r="F42" s="33">
        <v>1096</v>
      </c>
      <c r="G42" s="25"/>
      <c r="H42" s="25">
        <f t="shared" si="0"/>
        <v>-17.575392945777253</v>
      </c>
      <c r="I42" s="25">
        <f t="shared" si="1"/>
        <v>16.01870798012277</v>
      </c>
    </row>
    <row r="43" spans="1:9" ht="15" x14ac:dyDescent="0.2">
      <c r="A43" s="23" t="s">
        <v>73</v>
      </c>
      <c r="B43" s="33">
        <v>799.4</v>
      </c>
      <c r="C43" s="24"/>
      <c r="D43" s="33">
        <v>1488.5</v>
      </c>
      <c r="E43" s="24"/>
      <c r="F43" s="33">
        <v>0</v>
      </c>
      <c r="G43" s="25"/>
      <c r="H43" s="25">
        <f t="shared" si="0"/>
        <v>-100</v>
      </c>
      <c r="I43" s="25">
        <f t="shared" si="1"/>
        <v>0</v>
      </c>
    </row>
    <row r="44" spans="1:9" ht="30" x14ac:dyDescent="0.2">
      <c r="A44" s="23" t="s">
        <v>74</v>
      </c>
      <c r="B44" s="33">
        <v>154.30000000000001</v>
      </c>
      <c r="C44" s="24"/>
      <c r="D44" s="33">
        <v>1452.4</v>
      </c>
      <c r="E44" s="24"/>
      <c r="F44" s="33">
        <v>334.8</v>
      </c>
      <c r="G44" s="25"/>
      <c r="H44" s="25">
        <f t="shared" si="0"/>
        <v>116.97990926766039</v>
      </c>
      <c r="I44" s="25">
        <f t="shared" si="1"/>
        <v>23.051500963921782</v>
      </c>
    </row>
    <row r="45" spans="1:9" ht="15" x14ac:dyDescent="0.2">
      <c r="A45" s="23" t="s">
        <v>75</v>
      </c>
      <c r="B45" s="33">
        <f>SUM(B46:B48)</f>
        <v>2510.5</v>
      </c>
      <c r="C45" s="24">
        <f>B45*100/B5</f>
        <v>1.5433588233956108</v>
      </c>
      <c r="D45" s="33">
        <f>SUM(D46:D48)</f>
        <v>416</v>
      </c>
      <c r="E45" s="24">
        <f>D45*100/D5</f>
        <v>5.2850808836528193E-2</v>
      </c>
      <c r="F45" s="33">
        <f>SUM(F46:F48)</f>
        <v>30.5</v>
      </c>
      <c r="G45" s="25">
        <f>F45*100/F5</f>
        <v>1.7835476095228342E-2</v>
      </c>
      <c r="H45" s="25">
        <f t="shared" si="0"/>
        <v>-98.785102569209315</v>
      </c>
      <c r="I45" s="25">
        <f t="shared" si="1"/>
        <v>7.3317307692307692</v>
      </c>
    </row>
    <row r="46" spans="1:9" ht="15" x14ac:dyDescent="0.2">
      <c r="A46" s="23" t="s">
        <v>120</v>
      </c>
      <c r="B46" s="33">
        <v>2510.5</v>
      </c>
      <c r="C46" s="24"/>
      <c r="D46" s="33">
        <v>416</v>
      </c>
      <c r="E46" s="24"/>
      <c r="F46" s="33">
        <v>30.5</v>
      </c>
      <c r="G46" s="25"/>
      <c r="H46" s="25">
        <f t="shared" si="0"/>
        <v>-98.785102569209315</v>
      </c>
      <c r="I46" s="25">
        <f t="shared" si="1"/>
        <v>7.3317307692307692</v>
      </c>
    </row>
    <row r="47" spans="1:9" ht="15" x14ac:dyDescent="0.2">
      <c r="A47" s="23" t="s">
        <v>76</v>
      </c>
      <c r="B47" s="33">
        <v>0</v>
      </c>
      <c r="C47" s="24"/>
      <c r="D47" s="33">
        <v>0</v>
      </c>
      <c r="E47" s="24"/>
      <c r="F47" s="33">
        <v>0</v>
      </c>
      <c r="G47" s="25"/>
      <c r="H47" s="25" t="s">
        <v>122</v>
      </c>
      <c r="I47" s="25" t="s">
        <v>122</v>
      </c>
    </row>
    <row r="48" spans="1:9" ht="15" x14ac:dyDescent="0.2">
      <c r="A48" s="23" t="s">
        <v>115</v>
      </c>
      <c r="B48" s="33">
        <v>0</v>
      </c>
      <c r="C48" s="24"/>
      <c r="D48" s="33">
        <v>0</v>
      </c>
      <c r="E48" s="24"/>
      <c r="F48" s="33">
        <v>0</v>
      </c>
      <c r="G48" s="25"/>
      <c r="H48" s="25" t="e">
        <f t="shared" si="0"/>
        <v>#DIV/0!</v>
      </c>
      <c r="I48" s="25" t="e">
        <f t="shared" si="1"/>
        <v>#DIV/0!</v>
      </c>
    </row>
    <row r="49" spans="1:9" ht="30" x14ac:dyDescent="0.2">
      <c r="A49" s="23" t="s">
        <v>118</v>
      </c>
      <c r="B49" s="33">
        <f>SUM(B50)</f>
        <v>0</v>
      </c>
      <c r="C49" s="24">
        <f>B49*100/B5</f>
        <v>0</v>
      </c>
      <c r="D49" s="33">
        <f>SUM(D50)</f>
        <v>0</v>
      </c>
      <c r="E49" s="24">
        <f>D49*100/D5</f>
        <v>0</v>
      </c>
      <c r="F49" s="33">
        <f>SUM(F50)</f>
        <v>0</v>
      </c>
      <c r="G49" s="25">
        <f>F49*100/F5</f>
        <v>0</v>
      </c>
      <c r="H49" s="25" t="s">
        <v>122</v>
      </c>
      <c r="I49" s="25" t="s">
        <v>22</v>
      </c>
    </row>
    <row r="50" spans="1:9" ht="15" x14ac:dyDescent="0.2">
      <c r="A50" s="23" t="s">
        <v>119</v>
      </c>
      <c r="B50" s="33">
        <v>0</v>
      </c>
      <c r="C50" s="24"/>
      <c r="D50" s="33">
        <v>0</v>
      </c>
      <c r="E50" s="24"/>
      <c r="F50" s="33">
        <v>0</v>
      </c>
      <c r="G50" s="25"/>
      <c r="H50" s="25" t="s">
        <v>122</v>
      </c>
      <c r="I50" s="25" t="s">
        <v>22</v>
      </c>
    </row>
    <row r="51" spans="1:9" ht="45" x14ac:dyDescent="0.2">
      <c r="A51" s="23" t="s">
        <v>77</v>
      </c>
      <c r="B51" s="33">
        <v>1297.8</v>
      </c>
      <c r="C51" s="24">
        <f>B51*100/B5</f>
        <v>0.79783751483880649</v>
      </c>
      <c r="D51" s="33">
        <v>6538.9</v>
      </c>
      <c r="E51" s="24">
        <f>D51*100/D5</f>
        <v>0.8307359468778226</v>
      </c>
      <c r="F51" s="33">
        <v>1615.6</v>
      </c>
      <c r="G51" s="25">
        <f>F51*100/F5</f>
        <v>0.94475394030986581</v>
      </c>
      <c r="H51" s="25">
        <f t="shared" si="0"/>
        <v>24.487594390507013</v>
      </c>
      <c r="I51" s="25">
        <f t="shared" si="1"/>
        <v>24.707519613390634</v>
      </c>
    </row>
    <row r="52" spans="1:9" ht="30" x14ac:dyDescent="0.2">
      <c r="A52" s="23" t="s">
        <v>102</v>
      </c>
      <c r="B52" s="33">
        <v>1297.7</v>
      </c>
      <c r="C52" s="24"/>
      <c r="D52" s="33">
        <v>6539</v>
      </c>
      <c r="E52" s="24"/>
      <c r="F52" s="33">
        <v>1616</v>
      </c>
      <c r="G52" s="25"/>
      <c r="H52" s="25">
        <f t="shared" si="0"/>
        <v>24.528011096555446</v>
      </c>
      <c r="I52" s="25">
        <f t="shared" si="1"/>
        <v>24.713258908089923</v>
      </c>
    </row>
    <row r="53" spans="1:9" ht="60" x14ac:dyDescent="0.2">
      <c r="A53" s="23" t="s">
        <v>116</v>
      </c>
      <c r="B53" s="33">
        <f>SUM(B54:B55)</f>
        <v>0</v>
      </c>
      <c r="C53" s="24">
        <v>1</v>
      </c>
      <c r="D53" s="33">
        <f>SUM(D54:D55)</f>
        <v>0</v>
      </c>
      <c r="E53" s="24">
        <f>D53*100/D5</f>
        <v>0</v>
      </c>
      <c r="F53" s="33">
        <f>SUM(F54:F55)</f>
        <v>0</v>
      </c>
      <c r="G53" s="25">
        <f>F53*100/F5</f>
        <v>0</v>
      </c>
      <c r="H53" s="25" t="e">
        <f t="shared" si="0"/>
        <v>#DIV/0!</v>
      </c>
      <c r="I53" s="25" t="e">
        <f t="shared" si="1"/>
        <v>#DIV/0!</v>
      </c>
    </row>
    <row r="54" spans="1:9" ht="60" x14ac:dyDescent="0.2">
      <c r="A54" s="23" t="s">
        <v>121</v>
      </c>
      <c r="B54" s="33">
        <v>0</v>
      </c>
      <c r="C54" s="24"/>
      <c r="D54" s="33">
        <v>0</v>
      </c>
      <c r="E54" s="24"/>
      <c r="F54" s="33">
        <v>0</v>
      </c>
      <c r="G54" s="25"/>
      <c r="H54" s="25" t="e">
        <f t="shared" si="0"/>
        <v>#DIV/0!</v>
      </c>
      <c r="I54" s="25" t="e">
        <f t="shared" si="1"/>
        <v>#DIV/0!</v>
      </c>
    </row>
    <row r="55" spans="1:9" ht="30" x14ac:dyDescent="0.2">
      <c r="A55" s="23" t="s">
        <v>117</v>
      </c>
      <c r="B55" s="33">
        <v>0</v>
      </c>
      <c r="C55" s="24"/>
      <c r="D55" s="33">
        <v>0</v>
      </c>
      <c r="E55" s="24">
        <v>0</v>
      </c>
      <c r="F55" s="33">
        <v>0</v>
      </c>
      <c r="G55" s="25"/>
      <c r="H55" s="25" t="s">
        <v>22</v>
      </c>
      <c r="I55" s="25" t="e">
        <f t="shared" si="1"/>
        <v>#DIV/0!</v>
      </c>
    </row>
    <row r="56" spans="1:9" ht="30" x14ac:dyDescent="0.2">
      <c r="A56" s="23" t="s">
        <v>103</v>
      </c>
      <c r="B56" s="33">
        <v>38104.300000000003</v>
      </c>
      <c r="C56" s="24"/>
      <c r="D56" s="33">
        <v>-305.89999999999998</v>
      </c>
      <c r="E56" s="24"/>
      <c r="F56" s="33">
        <v>33997.4</v>
      </c>
      <c r="G56" s="25"/>
      <c r="H56" s="25"/>
      <c r="I56" s="25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8" sqref="C8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51" t="s">
        <v>106</v>
      </c>
      <c r="B1" s="52"/>
      <c r="C1" s="52"/>
      <c r="D1" s="52"/>
      <c r="E1" s="52"/>
      <c r="F1" s="52"/>
      <c r="G1" s="52"/>
      <c r="H1" s="52"/>
      <c r="I1" s="52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34" t="s">
        <v>125</v>
      </c>
      <c r="C3" s="4" t="s">
        <v>1</v>
      </c>
      <c r="D3" s="4" t="s">
        <v>126</v>
      </c>
      <c r="E3" s="4" t="s">
        <v>2</v>
      </c>
      <c r="F3" s="4" t="s">
        <v>127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-38104.300000000003</v>
      </c>
      <c r="C5" s="7"/>
      <c r="D5" s="30">
        <v>305.89999999999998</v>
      </c>
      <c r="E5" s="7"/>
      <c r="F5" s="7">
        <v>-33997.5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31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0</v>
      </c>
      <c r="C7" s="11"/>
      <c r="D7" s="32">
        <v>0</v>
      </c>
      <c r="E7" s="11"/>
      <c r="F7" s="32">
        <v>0</v>
      </c>
      <c r="G7" s="11"/>
      <c r="H7" s="11"/>
      <c r="I7" s="11"/>
    </row>
    <row r="8" spans="1:9" ht="45" x14ac:dyDescent="0.25">
      <c r="A8" s="12" t="s">
        <v>80</v>
      </c>
      <c r="B8" s="13">
        <v>0</v>
      </c>
      <c r="C8" s="13"/>
      <c r="D8" s="29">
        <v>0</v>
      </c>
      <c r="E8" s="13"/>
      <c r="F8" s="29">
        <v>0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29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-38104.300000000003</v>
      </c>
      <c r="C10" s="13"/>
      <c r="D10" s="29">
        <v>305.89999999999998</v>
      </c>
      <c r="E10" s="13"/>
      <c r="F10" s="29">
        <v>-33998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2024-05-27T05:33:30Z</dcterms:modified>
</cp:coreProperties>
</file>