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0" windowWidth="29040" windowHeight="15720" activeTab="2"/>
  </bookViews>
  <sheets>
    <sheet name="Доходы" sheetId="4" r:id="rId1"/>
    <sheet name="Расходы" sheetId="3" r:id="rId2"/>
    <sheet name="Источники" sheetId="2" r:id="rId3"/>
  </sheets>
  <definedNames>
    <definedName name="__bookmark_1">#REF!</definedName>
    <definedName name="__bookmark_2">#REF!</definedName>
    <definedName name="__bookmark_6">#REF!</definedName>
    <definedName name="__bookmark_7">#REF!</definedName>
  </definedNames>
  <calcPr calcId="144525"/>
</workbook>
</file>

<file path=xl/calcChain.xml><?xml version="1.0" encoding="utf-8"?>
<calcChain xmlns="http://schemas.openxmlformats.org/spreadsheetml/2006/main">
  <c r="F45" i="3" l="1"/>
  <c r="D45" i="3"/>
  <c r="H49" i="3"/>
  <c r="I49" i="3"/>
  <c r="B45" i="3" l="1"/>
  <c r="B35" i="4"/>
  <c r="D24" i="4" l="1"/>
  <c r="F8" i="4"/>
  <c r="F13" i="4"/>
  <c r="B13" i="4" l="1"/>
  <c r="H23" i="4"/>
  <c r="I23" i="4"/>
  <c r="F11" i="4"/>
  <c r="D11" i="4"/>
  <c r="F9" i="4"/>
  <c r="I30" i="3" l="1"/>
  <c r="I53" i="3"/>
  <c r="I55" i="3"/>
  <c r="H53" i="3"/>
  <c r="H55" i="3"/>
  <c r="B54" i="3"/>
  <c r="F54" i="3"/>
  <c r="I54" i="3" l="1"/>
  <c r="H54" i="3"/>
  <c r="I46" i="3"/>
  <c r="I48" i="3"/>
  <c r="I56" i="3"/>
  <c r="H44" i="3"/>
  <c r="H46" i="3"/>
  <c r="H48" i="3"/>
  <c r="I18" i="3"/>
  <c r="H16" i="3"/>
  <c r="D50" i="3" l="1"/>
  <c r="F50" i="3"/>
  <c r="B50" i="3"/>
  <c r="B29" i="3"/>
  <c r="B17" i="3"/>
  <c r="B15" i="3"/>
  <c r="F29" i="3"/>
  <c r="D29" i="3"/>
  <c r="I29" i="3" l="1"/>
  <c r="H45" i="3"/>
  <c r="I45" i="3"/>
  <c r="I17" i="3"/>
  <c r="I43" i="4"/>
  <c r="H37" i="4"/>
  <c r="H40" i="4" l="1"/>
  <c r="H22" i="4"/>
  <c r="H21" i="4"/>
  <c r="H20" i="4"/>
  <c r="H19" i="4"/>
  <c r="H10" i="4"/>
  <c r="H9" i="4"/>
  <c r="I44" i="4"/>
  <c r="H44" i="4"/>
  <c r="D13" i="4"/>
  <c r="I34" i="4"/>
  <c r="I27" i="4"/>
  <c r="I14" i="4"/>
  <c r="F36" i="4"/>
  <c r="F35" i="4" s="1"/>
  <c r="D36" i="4"/>
  <c r="D35" i="4" s="1"/>
  <c r="F18" i="4"/>
  <c r="D18" i="4"/>
  <c r="B18" i="4"/>
  <c r="D8" i="4" l="1"/>
  <c r="E14" i="4" s="1"/>
  <c r="B8" i="4"/>
  <c r="G14" i="4"/>
  <c r="H18" i="4"/>
  <c r="F24" i="3"/>
  <c r="F19" i="3"/>
  <c r="D31" i="3"/>
  <c r="D24" i="3"/>
  <c r="D19" i="3"/>
  <c r="D6" i="3"/>
  <c r="H8" i="4" l="1"/>
  <c r="B24" i="3" l="1"/>
  <c r="B19" i="3"/>
  <c r="H52" i="3" l="1"/>
  <c r="I52" i="3"/>
  <c r="I44" i="3"/>
  <c r="I43" i="3"/>
  <c r="H43" i="3"/>
  <c r="I42" i="3"/>
  <c r="H42" i="3"/>
  <c r="I41" i="3"/>
  <c r="H41" i="3"/>
  <c r="F40" i="3"/>
  <c r="D40" i="3"/>
  <c r="B40" i="3"/>
  <c r="I39" i="3"/>
  <c r="H39" i="3"/>
  <c r="I38" i="3"/>
  <c r="H38" i="3"/>
  <c r="F37" i="3"/>
  <c r="D37" i="3"/>
  <c r="B37" i="3"/>
  <c r="I36" i="3"/>
  <c r="H36" i="3"/>
  <c r="I35" i="3"/>
  <c r="I34" i="3"/>
  <c r="H34" i="3"/>
  <c r="I33" i="3"/>
  <c r="H33" i="3"/>
  <c r="I32" i="3"/>
  <c r="H32" i="3"/>
  <c r="F31" i="3"/>
  <c r="I31" i="3" s="1"/>
  <c r="B31" i="3"/>
  <c r="I28" i="3"/>
  <c r="H28" i="3"/>
  <c r="I27" i="3"/>
  <c r="H27" i="3"/>
  <c r="I26" i="3"/>
  <c r="H26" i="3"/>
  <c r="I25" i="3"/>
  <c r="H25" i="3"/>
  <c r="I24" i="3"/>
  <c r="H24" i="3"/>
  <c r="I23" i="3"/>
  <c r="I22" i="3"/>
  <c r="H22" i="3"/>
  <c r="I21" i="3"/>
  <c r="H21" i="3"/>
  <c r="I20" i="3"/>
  <c r="I19" i="3"/>
  <c r="H19" i="3"/>
  <c r="I16" i="3"/>
  <c r="F15" i="3"/>
  <c r="D15" i="3"/>
  <c r="I14" i="3"/>
  <c r="H14" i="3"/>
  <c r="I12" i="3"/>
  <c r="I11" i="3"/>
  <c r="H11" i="3"/>
  <c r="I10" i="3"/>
  <c r="I9" i="3"/>
  <c r="H9" i="3"/>
  <c r="I8" i="3"/>
  <c r="H8" i="3"/>
  <c r="I7" i="3"/>
  <c r="H7" i="3"/>
  <c r="F6" i="3"/>
  <c r="B6" i="3"/>
  <c r="B7" i="4"/>
  <c r="D5" i="3" l="1"/>
  <c r="F5" i="3"/>
  <c r="B5" i="3"/>
  <c r="I40" i="3"/>
  <c r="I15" i="3"/>
  <c r="I37" i="3"/>
  <c r="H15" i="3"/>
  <c r="H31" i="3"/>
  <c r="H6" i="3"/>
  <c r="I6" i="3"/>
  <c r="H40" i="3"/>
  <c r="H37" i="3"/>
  <c r="I40" i="4"/>
  <c r="I39" i="4"/>
  <c r="I38" i="4"/>
  <c r="I37" i="4"/>
  <c r="I36" i="4"/>
  <c r="I35" i="4"/>
  <c r="I33" i="4"/>
  <c r="I32" i="4"/>
  <c r="I31" i="4"/>
  <c r="I30" i="4"/>
  <c r="I29" i="4"/>
  <c r="I28" i="4"/>
  <c r="I26" i="4"/>
  <c r="I25" i="4"/>
  <c r="I24" i="4"/>
  <c r="I22" i="4"/>
  <c r="I21" i="4"/>
  <c r="I20" i="4"/>
  <c r="I19" i="4"/>
  <c r="I18" i="4"/>
  <c r="I17" i="4"/>
  <c r="I16" i="4"/>
  <c r="I13" i="4"/>
  <c r="I12" i="4"/>
  <c r="I11" i="4"/>
  <c r="I10" i="4"/>
  <c r="I9" i="4"/>
  <c r="I8" i="4"/>
  <c r="H39" i="4"/>
  <c r="H38" i="4"/>
  <c r="H36" i="4"/>
  <c r="H35" i="4"/>
  <c r="H32" i="4"/>
  <c r="H31" i="4"/>
  <c r="H30" i="4"/>
  <c r="H29" i="4"/>
  <c r="H28" i="4"/>
  <c r="H26" i="4"/>
  <c r="H25" i="4"/>
  <c r="H24" i="4"/>
  <c r="H17" i="4"/>
  <c r="H16" i="4"/>
  <c r="H15" i="4"/>
  <c r="H13" i="4"/>
  <c r="H12" i="4"/>
  <c r="H11" i="4"/>
  <c r="F7" i="4"/>
  <c r="H7" i="4" s="1"/>
  <c r="D7" i="4"/>
  <c r="C40" i="4"/>
  <c r="C38" i="4"/>
  <c r="C37" i="4"/>
  <c r="C36" i="4"/>
  <c r="C35" i="4"/>
  <c r="C33" i="4"/>
  <c r="C32" i="4"/>
  <c r="C31" i="4"/>
  <c r="C30" i="4"/>
  <c r="C29" i="4"/>
  <c r="C28" i="4"/>
  <c r="C26" i="4"/>
  <c r="C25" i="4"/>
  <c r="C24" i="4"/>
  <c r="C22" i="4"/>
  <c r="C21" i="4"/>
  <c r="C20" i="4"/>
  <c r="C19" i="4"/>
  <c r="C18" i="4"/>
  <c r="C17" i="4"/>
  <c r="C16" i="4"/>
  <c r="C15" i="4"/>
  <c r="C13" i="4"/>
  <c r="C12" i="4"/>
  <c r="C11" i="4"/>
  <c r="C10" i="4"/>
  <c r="C9" i="4"/>
  <c r="E6" i="3" l="1"/>
  <c r="E54" i="3"/>
  <c r="E40" i="3"/>
  <c r="E24" i="3"/>
  <c r="E45" i="3"/>
  <c r="E29" i="3"/>
  <c r="E17" i="3"/>
  <c r="E50" i="3"/>
  <c r="E31" i="3"/>
  <c r="E52" i="3"/>
  <c r="E37" i="3"/>
  <c r="E19" i="3"/>
  <c r="E15" i="3"/>
  <c r="G54" i="3"/>
  <c r="G50" i="3"/>
  <c r="G40" i="3"/>
  <c r="G31" i="3"/>
  <c r="G24" i="3"/>
  <c r="G17" i="3"/>
  <c r="G37" i="3"/>
  <c r="G19" i="3"/>
  <c r="G52" i="3"/>
  <c r="G45" i="3"/>
  <c r="G29" i="3"/>
  <c r="G15" i="3"/>
  <c r="G6" i="3"/>
  <c r="C50" i="3"/>
  <c r="C40" i="3"/>
  <c r="C24" i="3"/>
  <c r="C17" i="3"/>
  <c r="C29" i="3"/>
  <c r="C15" i="3"/>
  <c r="C52" i="3"/>
  <c r="C45" i="3"/>
  <c r="C37" i="3"/>
  <c r="C19" i="3"/>
  <c r="C6" i="3"/>
  <c r="I5" i="3"/>
  <c r="H5" i="3"/>
  <c r="G13" i="4"/>
  <c r="G24" i="4"/>
  <c r="G29" i="4"/>
  <c r="G10" i="4"/>
  <c r="G19" i="4"/>
  <c r="I7" i="4"/>
  <c r="G8" i="4"/>
  <c r="G12" i="4"/>
  <c r="G16" i="4"/>
  <c r="G21" i="4"/>
  <c r="G26" i="4"/>
  <c r="G9" i="4"/>
  <c r="G11" i="4"/>
  <c r="G15" i="4"/>
  <c r="G18" i="4"/>
  <c r="G20" i="4"/>
  <c r="G22" i="4"/>
  <c r="G25" i="4"/>
  <c r="G28" i="4"/>
  <c r="G31" i="4"/>
  <c r="G33" i="4"/>
  <c r="G36" i="4"/>
  <c r="G38" i="4"/>
  <c r="G40" i="4"/>
  <c r="G35" i="4"/>
  <c r="G37" i="4"/>
  <c r="G39" i="4"/>
  <c r="E10" i="4"/>
  <c r="E16" i="4"/>
  <c r="E21" i="4"/>
  <c r="E26" i="4"/>
  <c r="E29" i="4"/>
  <c r="E32" i="4"/>
  <c r="E35" i="4"/>
  <c r="E37" i="4"/>
  <c r="E39" i="4"/>
  <c r="E8" i="4"/>
  <c r="E12" i="4"/>
  <c r="E13" i="4"/>
  <c r="E19" i="4"/>
  <c r="E24" i="4"/>
  <c r="E9" i="4"/>
  <c r="E11" i="4"/>
  <c r="E15" i="4"/>
  <c r="E18" i="4"/>
  <c r="E20" i="4"/>
  <c r="E22" i="4"/>
  <c r="E25" i="4"/>
  <c r="E28" i="4"/>
  <c r="E31" i="4"/>
  <c r="E33" i="4"/>
  <c r="E36" i="4"/>
  <c r="E38" i="4"/>
  <c r="E40" i="4"/>
  <c r="C5" i="3" l="1"/>
  <c r="E5" i="3"/>
  <c r="G5" i="3"/>
</calcChain>
</file>

<file path=xl/sharedStrings.xml><?xml version="1.0" encoding="utf-8"?>
<sst xmlns="http://schemas.openxmlformats.org/spreadsheetml/2006/main" count="175" uniqueCount="132">
  <si>
    <t>Наименование показателя</t>
  </si>
  <si>
    <t>Уд.вес в общем объеме (по гр.2)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</si>
  <si>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</si>
  <si>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</si>
  <si>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</si>
  <si>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</si>
  <si>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</si>
  <si>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</si>
  <si>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</si>
  <si>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</si>
  <si>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</si>
  <si>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</si>
  <si>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</si>
  <si>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</si>
  <si>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</si>
  <si>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</si>
  <si>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</si>
  <si>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</si>
  <si>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</si>
  <si>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0</t>
  </si>
  <si>
    <t>НАЛОГИ НА СОВОКУПНЫЙ ДОХОД</t>
  </si>
  <si>
    <t>Единый сельскохозяйственный налог</t>
  </si>
  <si>
    <t>X</t>
  </si>
  <si>
    <t>НАЛОГИ НА ИМУЩЕСТВО</t>
  </si>
  <si>
    <t>ГОСУДАРСТВЕННАЯ ПОШЛИНА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</si>
  <si>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</si>
  <si>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</si>
  <si>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</si>
  <si>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</si>
  <si>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</si>
  <si>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</si>
  <si>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</si>
  <si>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</si>
  <si>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</si>
  <si>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Субсидии бюджетам субъектов Российской Федерации и муниципальных образований</t>
  </si>
  <si>
    <t>Субвенции бюджетам субъектов Российской Федерации и муниципальных образований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</si>
  <si>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</si>
  <si>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</si>
  <si>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</si>
  <si>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</si>
  <si>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</si>
  <si>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</si>
  <si>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</si>
  <si>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</si>
  <si>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</si>
  <si>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</si>
  <si>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</si>
  <si>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</si>
  <si>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</si>
  <si>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</si>
  <si>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</si>
  <si>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</si>
  <si>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</si>
  <si>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</si>
  <si>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</si>
  <si>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</si>
  <si>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</si>
  <si>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</si>
  <si>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</si>
  <si>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</si>
  <si>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</si>
  <si>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</si>
  <si>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</si>
  <si>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</si>
  <si>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</si>
  <si>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</si>
  <si>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</si>
  <si>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</si>
  <si>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</si>
  <si>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</si>
  <si>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</si>
  <si>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</si>
  <si>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</si>
  <si>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</si>
  <si>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</si>
  <si>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</si>
  <si>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</si>
  <si>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ОБСЛУЖИВАНИЕ ГОСУДАРСТВЕННОГО И МУНИЦИПАЛЬНОГО ДОЛГА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</si>
  <si>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</si>
  <si>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</si>
  <si>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</si>
  <si>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</si>
  <si>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</si>
  <si>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</si>
  <si>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тыс.руб.</t>
  </si>
  <si>
    <t>Единый налог на вмененный доход</t>
  </si>
  <si>
    <t>Патент</t>
  </si>
  <si>
    <t>Налог на имущество физических лиц</t>
  </si>
  <si>
    <t>Земельный налог с организаций</t>
  </si>
  <si>
    <t>Земельный налог с физических лиц</t>
  </si>
  <si>
    <t>ДОХОДЫ ОТ ИСПОЛЬЗОВАНИЯ ИМУЩЕСТВА, НАХОДЯЩЕГОСЯ В МУНИЦИПАЛЬНОЙ СОБСТВЕННОСТИ</t>
  </si>
  <si>
    <t>Доходы от аренды за земельные участки</t>
  </si>
  <si>
    <t>Доходы от сдачи в аренду имущества</t>
  </si>
  <si>
    <t>Платежи от муниципальных унитарных предприятий</t>
  </si>
  <si>
    <t>Прочие доходы от использования имущества</t>
  </si>
  <si>
    <t>БЕЗВОЗМЕЗДНЫЕ ПОСТУПЛЕНИЯ ОТ НЕГОСУДАРСТВЕННЫХ ОРГАНИЗАЦИЙ</t>
  </si>
  <si>
    <t>тыс. руб.</t>
  </si>
  <si>
    <t>Уд. Вес в общем объеме (по гр.2)</t>
  </si>
  <si>
    <t>Уд. Вес в общем объеме</t>
  </si>
  <si>
    <t>Процент исполнения (гр.6/4*100)</t>
  </si>
  <si>
    <t>Р А С Х О Д Ы -всего</t>
  </si>
  <si>
    <t>Другие вопросы в области культуры,кинематографии</t>
  </si>
  <si>
    <t>Обслуживание государственого внутреннего и муниципального долга</t>
  </si>
  <si>
    <t>Результат исполнения бюджета(ДЕФИЦИТ/ПРОФИЦИТ)</t>
  </si>
  <si>
    <t>1. Доходы консолидированного бюджета Кемского муниципального района</t>
  </si>
  <si>
    <t>2. Расходы консолидированного бюджета Кемского муниципального района</t>
  </si>
  <si>
    <t>3. Источники финансирования дефицита консолидированного бюджета Кемского муниципального района</t>
  </si>
  <si>
    <t>УСН</t>
  </si>
  <si>
    <t>в 7,17 раз</t>
  </si>
  <si>
    <t>в 2,45 раза</t>
  </si>
  <si>
    <t>ЗАДОЛЖЕННОСТЬ ПО ОТМЕНЕННЫМ НАЛОГАМ</t>
  </si>
  <si>
    <t>х</t>
  </si>
  <si>
    <t>Другие вопросы в области национальной безопасности и правоохранительной деятельности</t>
  </si>
  <si>
    <t>ОХРАНА ОКРУЖАЮЩЕЙ СРЕДЫ</t>
  </si>
  <si>
    <t>Сбор, удаление отходов и очистка сточных вод</t>
  </si>
  <si>
    <t>Спорт высших достижений</t>
  </si>
  <si>
    <t>МЕЖБЮДЖЕТНЫЕ ТРАНСФЕРТЫ ОБЩЕГО ХАРАКТЕРА БЮДЖЕТАМ БЮДЖЕТНОЙ СИСТЕМЫ РОССИЙСКОЙ ФЕДЕРАЦИИ</t>
  </si>
  <si>
    <t>Прочие межбюджетные трансферты общего характера</t>
  </si>
  <si>
    <t>СРЕДСТВА МАССОВОЙ ИНФОРМАЦИИ</t>
  </si>
  <si>
    <t>Периодическая печать и издательства</t>
  </si>
  <si>
    <t>Физическая культура</t>
  </si>
  <si>
    <t>Дотации на выравнивание бюджетной обеспеченности субъектов Российской Федерации и муниципальных образований</t>
  </si>
  <si>
    <t>Х</t>
  </si>
  <si>
    <t>ъ</t>
  </si>
  <si>
    <t>Функционирование высшего должностного лица субъекта Российской Федерации и муниципального образования</t>
  </si>
  <si>
    <t>План на 2024 год по состоянию на 01.07.2024 (текущий) год</t>
  </si>
  <si>
    <t>Информация об исполнении консолидированного бюджета Кемского муниципального района за первое полугодие  2024 года</t>
  </si>
  <si>
    <t>Факт на 01.07.2023 (отчетный) год</t>
  </si>
  <si>
    <t>Факт на 01.07.2024 (текущий) год</t>
  </si>
  <si>
    <t>Факт на 01.07.2023 отчетный год</t>
  </si>
  <si>
    <t>Другие вопросы в области физической культуры и спорта</t>
  </si>
  <si>
    <t>План на 2024 год по состоянию на 01.07.2024 (текущий )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</si>
</sst>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&quot;###,##0"/>
    <numFmt numFmtId="165" formatCode="#,##0\ _₽"/>
    <numFmt numFmtId="166" formatCode="#,###.0"/>
    <numFmt numFmtId="167" formatCode="#,##0.0"/>
    <numFmt numFmtId="168" formatCode="0.0"/>
  </numFmts>
  <fonts count="11" x14ac:knownFonts="1">
    <font>
      <sz val="10"/>
      <name val="Arial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165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wrapText="1"/>
    </xf>
    <xf numFmtId="165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165" fontId="4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165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0" fillId="0" borderId="0" xfId="0" applyFill="1"/>
    <xf numFmtId="0" fontId="6" fillId="0" borderId="0" xfId="0" applyFont="1" applyFill="1" applyAlignment="1">
      <alignment horizont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167" fontId="7" fillId="0" borderId="2" xfId="0" applyNumberFormat="1" applyFont="1" applyFill="1" applyBorder="1" applyAlignment="1">
      <alignment horizontal="center" vertical="center"/>
    </xf>
    <xf numFmtId="168" fontId="7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168" fontId="4" fillId="0" borderId="1" xfId="0" applyNumberFormat="1" applyFont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164" fontId="2" fillId="2" borderId="1" xfId="0" applyNumberFormat="1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8" fontId="2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7" fillId="0" borderId="4" xfId="0" applyFont="1" applyFill="1" applyBorder="1" applyAlignment="1">
      <alignment horizontal="center"/>
    </xf>
    <xf numFmtId="0" fontId="7" fillId="0" borderId="5" xfId="0" applyFont="1" applyFill="1" applyBorder="1" applyAlignment="1">
      <alignment vertical="center" wrapText="1"/>
    </xf>
    <xf numFmtId="3" fontId="7" fillId="0" borderId="5" xfId="0" applyNumberFormat="1" applyFont="1" applyFill="1" applyBorder="1" applyAlignment="1">
      <alignment horizontal="center" vertical="center"/>
    </xf>
    <xf numFmtId="167" fontId="7" fillId="0" borderId="5" xfId="0" applyNumberFormat="1" applyFont="1" applyFill="1" applyBorder="1" applyAlignment="1">
      <alignment horizontal="center" vertical="center"/>
    </xf>
    <xf numFmtId="168" fontId="7" fillId="0" borderId="5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vertical="center" wrapText="1"/>
    </xf>
    <xf numFmtId="3" fontId="8" fillId="2" borderId="7" xfId="0" applyNumberFormat="1" applyFont="1" applyFill="1" applyBorder="1" applyAlignment="1">
      <alignment horizontal="center" vertical="center"/>
    </xf>
    <xf numFmtId="167" fontId="8" fillId="2" borderId="7" xfId="0" applyNumberFormat="1" applyFont="1" applyFill="1" applyBorder="1" applyAlignment="1">
      <alignment horizontal="center" vertical="center"/>
    </xf>
    <xf numFmtId="168" fontId="8" fillId="2" borderId="7" xfId="0" applyNumberFormat="1" applyFont="1" applyFill="1" applyBorder="1" applyAlignment="1">
      <alignment horizontal="center" vertical="center"/>
    </xf>
    <xf numFmtId="168" fontId="8" fillId="2" borderId="8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5" fillId="2" borderId="0" xfId="0" applyFont="1" applyFill="1"/>
    <xf numFmtId="0" fontId="0" fillId="3" borderId="0" xfId="0" applyFill="1"/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wrapText="1"/>
    </xf>
    <xf numFmtId="164" fontId="4" fillId="3" borderId="1" xfId="0" applyNumberFormat="1" applyFont="1" applyFill="1" applyBorder="1" applyAlignment="1">
      <alignment horizontal="center" vertical="center" wrapText="1"/>
    </xf>
    <xf numFmtId="167" fontId="4" fillId="3" borderId="1" xfId="0" applyNumberFormat="1" applyFont="1" applyFill="1" applyBorder="1" applyAlignment="1">
      <alignment horizontal="center" vertical="center" wrapText="1"/>
    </xf>
    <xf numFmtId="168" fontId="4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166" fontId="6" fillId="3" borderId="0" xfId="0" applyNumberFormat="1" applyFont="1" applyFill="1" applyAlignment="1">
      <alignment horizontal="center" wrapText="1"/>
    </xf>
    <xf numFmtId="166" fontId="8" fillId="3" borderId="2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/>
    </xf>
    <xf numFmtId="166" fontId="0" fillId="3" borderId="0" xfId="0" applyNumberFormat="1" applyFill="1"/>
    <xf numFmtId="0" fontId="6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wrapText="1"/>
    </xf>
    <xf numFmtId="0" fontId="7" fillId="3" borderId="0" xfId="0" applyFont="1" applyFill="1" applyAlignment="1">
      <alignment horizontal="center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3" fillId="0" borderId="0" xfId="0" applyFont="1"/>
    <xf numFmtId="0" fontId="1" fillId="3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workbookViewId="0">
      <selection activeCell="B7" sqref="B7"/>
    </sheetView>
  </sheetViews>
  <sheetFormatPr defaultRowHeight="12.75" x14ac:dyDescent="0.2"/>
  <cols>
    <col min="1" max="1" width="40.140625" customWidth="1"/>
    <col min="2" max="3" width="17.5703125" customWidth="1"/>
    <col min="4" max="4" width="17.5703125" style="15" customWidth="1"/>
    <col min="5" max="5" width="17.5703125" customWidth="1"/>
    <col min="6" max="6" width="17.5703125" style="15" customWidth="1"/>
    <col min="7" max="9" width="17.5703125" customWidth="1"/>
    <col min="10" max="10" width="13.28515625" customWidth="1"/>
    <col min="11" max="11" width="11.42578125" customWidth="1"/>
  </cols>
  <sheetData>
    <row r="1" spans="1:9" s="1" customFormat="1" ht="15" x14ac:dyDescent="0.25">
      <c r="A1" s="63" t="s">
        <v>126</v>
      </c>
      <c r="B1" s="64"/>
      <c r="C1" s="64"/>
      <c r="D1" s="64"/>
      <c r="E1" s="64"/>
      <c r="F1" s="64"/>
      <c r="G1" s="64"/>
      <c r="H1" s="64"/>
      <c r="I1" s="64"/>
    </row>
    <row r="2" spans="1:9" s="1" customFormat="1" x14ac:dyDescent="0.2">
      <c r="A2" s="1" t="s">
        <v>123</v>
      </c>
      <c r="D2" s="15"/>
      <c r="F2" s="15"/>
    </row>
    <row r="3" spans="1:9" ht="14.25" x14ac:dyDescent="0.2">
      <c r="A3" s="62" t="s">
        <v>104</v>
      </c>
      <c r="B3" s="62"/>
      <c r="C3" s="62"/>
      <c r="D3" s="62"/>
      <c r="E3" s="62"/>
      <c r="F3" s="62"/>
      <c r="G3" s="62"/>
      <c r="H3" s="62"/>
      <c r="I3" s="62"/>
    </row>
    <row r="4" spans="1:9" ht="15" x14ac:dyDescent="0.25">
      <c r="I4" s="3" t="s">
        <v>84</v>
      </c>
    </row>
    <row r="5" spans="1:9" ht="71.25" x14ac:dyDescent="0.2">
      <c r="A5" s="4" t="s">
        <v>0</v>
      </c>
      <c r="B5" s="46" t="s">
        <v>127</v>
      </c>
      <c r="C5" s="4" t="s">
        <v>1</v>
      </c>
      <c r="D5" s="26" t="s">
        <v>125</v>
      </c>
      <c r="E5" s="4" t="s">
        <v>2</v>
      </c>
      <c r="F5" s="26" t="s">
        <v>128</v>
      </c>
      <c r="G5" s="4" t="s">
        <v>2</v>
      </c>
      <c r="H5" s="4" t="s">
        <v>3</v>
      </c>
      <c r="I5" s="4" t="s">
        <v>4</v>
      </c>
    </row>
    <row r="6" spans="1:9" ht="15" x14ac:dyDescent="0.25">
      <c r="A6" s="5" t="s">
        <v>5</v>
      </c>
      <c r="B6" s="5" t="s">
        <v>6</v>
      </c>
      <c r="C6" s="5" t="s">
        <v>7</v>
      </c>
      <c r="D6" s="43" t="s">
        <v>8</v>
      </c>
      <c r="E6" s="5" t="s">
        <v>9</v>
      </c>
      <c r="F6" s="43" t="s">
        <v>10</v>
      </c>
      <c r="G6" s="5" t="s">
        <v>11</v>
      </c>
      <c r="H6" s="5" t="s">
        <v>12</v>
      </c>
      <c r="I6" s="5" t="s">
        <v>13</v>
      </c>
    </row>
    <row r="7" spans="1:9" s="44" customFormat="1" ht="14.25" x14ac:dyDescent="0.2">
      <c r="A7" s="27" t="s">
        <v>40</v>
      </c>
      <c r="B7" s="28">
        <f>B8+B35</f>
        <v>446517.32999999996</v>
      </c>
      <c r="C7" s="28">
        <v>100</v>
      </c>
      <c r="D7" s="28">
        <f>D8+D35</f>
        <v>789054.1</v>
      </c>
      <c r="E7" s="28">
        <v>100</v>
      </c>
      <c r="F7" s="28">
        <f>F8+F35</f>
        <v>448264.39999999997</v>
      </c>
      <c r="G7" s="28">
        <v>100</v>
      </c>
      <c r="H7" s="29">
        <f>F7/B7*100-100</f>
        <v>0.39126588882901103</v>
      </c>
      <c r="I7" s="30">
        <f>F7/D7*100</f>
        <v>56.810350519691866</v>
      </c>
    </row>
    <row r="8" spans="1:9" ht="30" x14ac:dyDescent="0.25">
      <c r="A8" s="31" t="s">
        <v>14</v>
      </c>
      <c r="B8" s="48">
        <f>B9+B11+B13+B18+B22+B24+B29+B31+B32+B33+B34+B23</f>
        <v>237786.13</v>
      </c>
      <c r="C8" s="14">
        <v>48</v>
      </c>
      <c r="D8" s="42">
        <f>D9+D11+D13+D18+D22+D24+D29+D31+D32+D33+D34</f>
        <v>406526.6</v>
      </c>
      <c r="E8" s="14">
        <f>D8*100/D7</f>
        <v>51.520751238730021</v>
      </c>
      <c r="F8" s="42">
        <f>F9+F11+F13+F18+F22+F24+F29+F31+F32+F33+F34</f>
        <v>218347.8</v>
      </c>
      <c r="G8" s="14">
        <f>F8*100/F7</f>
        <v>48.709600851640239</v>
      </c>
      <c r="H8" s="23">
        <f>F8/B8*100-100</f>
        <v>-8.1747114518412047</v>
      </c>
      <c r="I8" s="22">
        <f>F8/D8*100</f>
        <v>53.71058130021504</v>
      </c>
    </row>
    <row r="9" spans="1:9" s="45" customFormat="1" ht="15" x14ac:dyDescent="0.25">
      <c r="A9" s="47" t="s">
        <v>15</v>
      </c>
      <c r="B9" s="48">
        <v>157857</v>
      </c>
      <c r="C9" s="48">
        <f>B9*100/B7</f>
        <v>35.352939156919177</v>
      </c>
      <c r="D9" s="48">
        <v>295379</v>
      </c>
      <c r="E9" s="48">
        <f>D9*100/D7</f>
        <v>37.434568808399831</v>
      </c>
      <c r="F9" s="48">
        <f>F10</f>
        <v>145056.29999999999</v>
      </c>
      <c r="G9" s="48">
        <f>F9*100/F7</f>
        <v>32.359540485481332</v>
      </c>
      <c r="H9" s="49">
        <f>F9/B9*100-100</f>
        <v>-8.1090480624869485</v>
      </c>
      <c r="I9" s="50">
        <f>F9/D9*100</f>
        <v>49.108535136214826</v>
      </c>
    </row>
    <row r="10" spans="1:9" s="45" customFormat="1" ht="15" x14ac:dyDescent="0.25">
      <c r="A10" s="47" t="s">
        <v>16</v>
      </c>
      <c r="B10" s="48">
        <v>157857</v>
      </c>
      <c r="C10" s="48">
        <f>B10*100/B7</f>
        <v>35.352939156919177</v>
      </c>
      <c r="D10" s="48">
        <v>295379</v>
      </c>
      <c r="E10" s="48">
        <f>D10*100/D7</f>
        <v>37.434568808399831</v>
      </c>
      <c r="F10" s="48">
        <v>145056.29999999999</v>
      </c>
      <c r="G10" s="48">
        <f>F10*100/F7</f>
        <v>32.359540485481332</v>
      </c>
      <c r="H10" s="49">
        <f>F10/B10*100-100</f>
        <v>-8.1090480624869485</v>
      </c>
      <c r="I10" s="50">
        <f>F10/D10*100</f>
        <v>49.108535136214826</v>
      </c>
    </row>
    <row r="11" spans="1:9" s="45" customFormat="1" ht="60" x14ac:dyDescent="0.25">
      <c r="A11" s="47" t="s">
        <v>17</v>
      </c>
      <c r="B11" s="48">
        <v>3568.5</v>
      </c>
      <c r="C11" s="48">
        <f>B11*100/B7</f>
        <v>0.79918510665644271</v>
      </c>
      <c r="D11" s="48">
        <f>D12</f>
        <v>7864.6</v>
      </c>
      <c r="E11" s="48">
        <f>D11*100/D7</f>
        <v>0.9967123927244026</v>
      </c>
      <c r="F11" s="48">
        <f>F12</f>
        <v>3563.9</v>
      </c>
      <c r="G11" s="48">
        <f>F11*100/F7</f>
        <v>0.79504417482182399</v>
      </c>
      <c r="H11" s="49">
        <f t="shared" ref="H11:H17" si="0">F11/B11*100-100</f>
        <v>-0.12890570267619239</v>
      </c>
      <c r="I11" s="50">
        <f>F11/D11*100</f>
        <v>45.315718536225617</v>
      </c>
    </row>
    <row r="12" spans="1:9" s="45" customFormat="1" ht="30" x14ac:dyDescent="0.25">
      <c r="A12" s="47" t="s">
        <v>18</v>
      </c>
      <c r="B12" s="48">
        <v>3568.5</v>
      </c>
      <c r="C12" s="48">
        <f>B12*100/B7</f>
        <v>0.79918510665644271</v>
      </c>
      <c r="D12" s="48">
        <v>7864.6</v>
      </c>
      <c r="E12" s="48">
        <f>D12*100/D7</f>
        <v>0.9967123927244026</v>
      </c>
      <c r="F12" s="48">
        <v>3563.9</v>
      </c>
      <c r="G12" s="48">
        <f>F12*100/F7</f>
        <v>0.79504417482182399</v>
      </c>
      <c r="H12" s="49">
        <f t="shared" si="0"/>
        <v>-0.12890570267619239</v>
      </c>
      <c r="I12" s="50">
        <f t="shared" ref="I12" si="1">F12/D12*100</f>
        <v>45.315718536225617</v>
      </c>
    </row>
    <row r="13" spans="1:9" s="45" customFormat="1" ht="15" x14ac:dyDescent="0.25">
      <c r="A13" s="47" t="s">
        <v>20</v>
      </c>
      <c r="B13" s="48">
        <f>B15+B16+B17+B14</f>
        <v>54162.1</v>
      </c>
      <c r="C13" s="48">
        <f>B13*100/B7</f>
        <v>12.12989874323579</v>
      </c>
      <c r="D13" s="48">
        <f>D14+D15+D16+D17</f>
        <v>62197</v>
      </c>
      <c r="E13" s="48">
        <f>D13*100/D7</f>
        <v>7.882475992457298</v>
      </c>
      <c r="F13" s="48">
        <f>F14+F15+F16+F17</f>
        <v>50947.7</v>
      </c>
      <c r="G13" s="48">
        <f>F13*100/F7</f>
        <v>11.365546762134134</v>
      </c>
      <c r="H13" s="49">
        <f t="shared" si="0"/>
        <v>-5.9347772704529689</v>
      </c>
      <c r="I13" s="50">
        <f t="shared" ref="I13:I34" si="2">F13/D13*100</f>
        <v>81.913436339373277</v>
      </c>
    </row>
    <row r="14" spans="1:9" s="45" customFormat="1" ht="15" x14ac:dyDescent="0.25">
      <c r="A14" s="47" t="s">
        <v>107</v>
      </c>
      <c r="B14" s="48">
        <v>1054.3</v>
      </c>
      <c r="C14" s="48"/>
      <c r="D14" s="48">
        <v>2477</v>
      </c>
      <c r="E14" s="48">
        <f>D14*100/D8</f>
        <v>0.60930822238938365</v>
      </c>
      <c r="F14" s="48">
        <v>775.5</v>
      </c>
      <c r="G14" s="48">
        <f>F14*100/F8</f>
        <v>0.35516730647160177</v>
      </c>
      <c r="H14" s="49"/>
      <c r="I14" s="50">
        <f t="shared" si="2"/>
        <v>31.308033911990314</v>
      </c>
    </row>
    <row r="15" spans="1:9" s="45" customFormat="1" ht="15" x14ac:dyDescent="0.25">
      <c r="A15" s="47" t="s">
        <v>85</v>
      </c>
      <c r="B15" s="48">
        <v>-60.4</v>
      </c>
      <c r="C15" s="48">
        <f>B15*100/B7</f>
        <v>-1.3526910590457936E-2</v>
      </c>
      <c r="D15" s="48">
        <v>0</v>
      </c>
      <c r="E15" s="48">
        <f>D15*100/D7</f>
        <v>0</v>
      </c>
      <c r="F15" s="48">
        <v>4</v>
      </c>
      <c r="G15" s="48">
        <f>F15*100/F7</f>
        <v>8.9233050851238692E-4</v>
      </c>
      <c r="H15" s="49">
        <f t="shared" si="0"/>
        <v>-106.62251655629139</v>
      </c>
      <c r="I15" s="50"/>
    </row>
    <row r="16" spans="1:9" s="45" customFormat="1" ht="15" x14ac:dyDescent="0.25">
      <c r="A16" s="47" t="s">
        <v>21</v>
      </c>
      <c r="B16" s="48">
        <v>52601.1</v>
      </c>
      <c r="C16" s="48">
        <f>B16*100/B7</f>
        <v>11.780304249333392</v>
      </c>
      <c r="D16" s="48">
        <v>58620</v>
      </c>
      <c r="E16" s="48">
        <f>D16*100/D7</f>
        <v>7.4291483942609258</v>
      </c>
      <c r="F16" s="48">
        <v>49110</v>
      </c>
      <c r="G16" s="48">
        <f>F16*100/F7</f>
        <v>10.955587818260831</v>
      </c>
      <c r="H16" s="49">
        <f t="shared" si="0"/>
        <v>-6.6369334481598372</v>
      </c>
      <c r="I16" s="50">
        <f t="shared" si="2"/>
        <v>83.776867963152512</v>
      </c>
    </row>
    <row r="17" spans="1:9" s="45" customFormat="1" ht="15" x14ac:dyDescent="0.25">
      <c r="A17" s="47" t="s">
        <v>86</v>
      </c>
      <c r="B17" s="48">
        <v>567.1</v>
      </c>
      <c r="C17" s="48">
        <f>B17*100/B7</f>
        <v>0.1270051489378923</v>
      </c>
      <c r="D17" s="48">
        <v>1100</v>
      </c>
      <c r="E17" s="48">
        <v>0</v>
      </c>
      <c r="F17" s="48">
        <v>1058.2</v>
      </c>
      <c r="G17" s="48">
        <v>0</v>
      </c>
      <c r="H17" s="49">
        <f t="shared" si="0"/>
        <v>86.598483512608027</v>
      </c>
      <c r="I17" s="50">
        <f t="shared" si="2"/>
        <v>96.2</v>
      </c>
    </row>
    <row r="18" spans="1:9" s="45" customFormat="1" ht="14.25" customHeight="1" x14ac:dyDescent="0.25">
      <c r="A18" s="47" t="s">
        <v>23</v>
      </c>
      <c r="B18" s="48">
        <f>B19+B20+B21</f>
        <v>1642.5</v>
      </c>
      <c r="C18" s="48">
        <f>B18*100/B7</f>
        <v>0.36784686498058211</v>
      </c>
      <c r="D18" s="48">
        <f>D19+D20+D21</f>
        <v>8513</v>
      </c>
      <c r="E18" s="48">
        <f>D18*100/D7</f>
        <v>1.0788867328615364</v>
      </c>
      <c r="F18" s="48">
        <f>F19+F20+F21</f>
        <v>2958.7000000000003</v>
      </c>
      <c r="G18" s="48">
        <f>F18*100/F7</f>
        <v>0.66003456888389977</v>
      </c>
      <c r="H18" s="49">
        <f>F18/B18*100-100</f>
        <v>80.133942161339434</v>
      </c>
      <c r="I18" s="50">
        <f t="shared" si="2"/>
        <v>34.75508046517092</v>
      </c>
    </row>
    <row r="19" spans="1:9" s="45" customFormat="1" ht="15" x14ac:dyDescent="0.25">
      <c r="A19" s="47" t="s">
        <v>87</v>
      </c>
      <c r="B19" s="48">
        <v>150.5</v>
      </c>
      <c r="C19" s="48">
        <f>B19*100/B7</f>
        <v>3.3705298739468863E-2</v>
      </c>
      <c r="D19" s="48">
        <v>4996</v>
      </c>
      <c r="E19" s="48">
        <f>D19*100/D7</f>
        <v>0.63316317601036487</v>
      </c>
      <c r="F19" s="48">
        <v>181.3</v>
      </c>
      <c r="G19" s="48">
        <f>F19*100/F7</f>
        <v>4.0444880298323937E-2</v>
      </c>
      <c r="H19" s="49">
        <f t="shared" ref="H19:H23" si="3">F19/B19*100-100</f>
        <v>20.465116279069775</v>
      </c>
      <c r="I19" s="50">
        <f t="shared" si="2"/>
        <v>3.6289031224979986</v>
      </c>
    </row>
    <row r="20" spans="1:9" s="45" customFormat="1" ht="15" x14ac:dyDescent="0.25">
      <c r="A20" s="47" t="s">
        <v>88</v>
      </c>
      <c r="B20" s="48">
        <v>1420.3</v>
      </c>
      <c r="C20" s="48">
        <f>B20*100/B7</f>
        <v>0.31808395880177825</v>
      </c>
      <c r="D20" s="48">
        <v>2859</v>
      </c>
      <c r="E20" s="48">
        <f>D20*100/D7</f>
        <v>0.36233257009880565</v>
      </c>
      <c r="F20" s="48">
        <v>2742.9</v>
      </c>
      <c r="G20" s="48">
        <f>F20*100/F7</f>
        <v>0.6118933379496565</v>
      </c>
      <c r="H20" s="49">
        <f t="shared" si="3"/>
        <v>93.121171583468282</v>
      </c>
      <c r="I20" s="50">
        <f t="shared" si="2"/>
        <v>95.939139559286474</v>
      </c>
    </row>
    <row r="21" spans="1:9" s="45" customFormat="1" ht="15" x14ac:dyDescent="0.25">
      <c r="A21" s="47" t="s">
        <v>89</v>
      </c>
      <c r="B21" s="48">
        <v>71.7</v>
      </c>
      <c r="C21" s="48">
        <f>B21*100/B7</f>
        <v>1.6057607439335E-2</v>
      </c>
      <c r="D21" s="48">
        <v>658</v>
      </c>
      <c r="E21" s="48">
        <f>D21*100/D7</f>
        <v>8.3390986752365906E-2</v>
      </c>
      <c r="F21" s="48">
        <v>34.5</v>
      </c>
      <c r="G21" s="48">
        <f>F21*100/F7</f>
        <v>7.6963506359193374E-3</v>
      </c>
      <c r="H21" s="49">
        <f t="shared" si="3"/>
        <v>-51.88284518828452</v>
      </c>
      <c r="I21" s="50">
        <f t="shared" si="2"/>
        <v>5.2431610942249236</v>
      </c>
    </row>
    <row r="22" spans="1:9" s="45" customFormat="1" ht="15" x14ac:dyDescent="0.25">
      <c r="A22" s="47" t="s">
        <v>24</v>
      </c>
      <c r="B22" s="48">
        <v>1452.5</v>
      </c>
      <c r="C22" s="48">
        <f>B22*100/B7</f>
        <v>0.32529532504371111</v>
      </c>
      <c r="D22" s="48">
        <v>2910</v>
      </c>
      <c r="E22" s="48">
        <f>D22*100/D7</f>
        <v>0.36879600524222611</v>
      </c>
      <c r="F22" s="48">
        <v>1537.2</v>
      </c>
      <c r="G22" s="48">
        <f>F22*100/F7</f>
        <v>0.34292261442131033</v>
      </c>
      <c r="H22" s="49">
        <f t="shared" si="3"/>
        <v>5.8313253012048278</v>
      </c>
      <c r="I22" s="50">
        <f t="shared" si="2"/>
        <v>52.824742268041234</v>
      </c>
    </row>
    <row r="23" spans="1:9" s="45" customFormat="1" ht="30" x14ac:dyDescent="0.25">
      <c r="A23" s="47" t="s">
        <v>110</v>
      </c>
      <c r="B23" s="48">
        <v>0</v>
      </c>
      <c r="C23" s="48"/>
      <c r="D23" s="48">
        <v>0</v>
      </c>
      <c r="E23" s="48"/>
      <c r="F23" s="48">
        <v>0.2</v>
      </c>
      <c r="G23" s="48"/>
      <c r="H23" s="49" t="e">
        <f t="shared" si="3"/>
        <v>#DIV/0!</v>
      </c>
      <c r="I23" s="50" t="e">
        <f t="shared" si="2"/>
        <v>#DIV/0!</v>
      </c>
    </row>
    <row r="24" spans="1:9" s="45" customFormat="1" ht="60" x14ac:dyDescent="0.25">
      <c r="A24" s="47" t="s">
        <v>90</v>
      </c>
      <c r="B24" s="48">
        <v>5796.3</v>
      </c>
      <c r="C24" s="48">
        <f>B24*100/B7</f>
        <v>1.2981131101899226</v>
      </c>
      <c r="D24" s="48">
        <f>D25+D26+D27+D28</f>
        <v>12933.1</v>
      </c>
      <c r="E24" s="48">
        <f>D24*100/D7</f>
        <v>1.6390637853602181</v>
      </c>
      <c r="F24" s="48">
        <v>6538.3</v>
      </c>
      <c r="G24" s="48">
        <f>F24*100/F7</f>
        <v>1.4585811409516349</v>
      </c>
      <c r="H24" s="49">
        <f>F24/B24*100-100</f>
        <v>12.801269775546473</v>
      </c>
      <c r="I24" s="50">
        <f t="shared" si="2"/>
        <v>50.554778050119467</v>
      </c>
    </row>
    <row r="25" spans="1:9" s="45" customFormat="1" ht="15" x14ac:dyDescent="0.25">
      <c r="A25" s="47" t="s">
        <v>91</v>
      </c>
      <c r="B25" s="48">
        <v>1701.1</v>
      </c>
      <c r="C25" s="48">
        <f>B25*100/B7</f>
        <v>0.38097065571900651</v>
      </c>
      <c r="D25" s="48">
        <v>3270</v>
      </c>
      <c r="E25" s="48">
        <f>D25*100/D7</f>
        <v>0.41442025331342935</v>
      </c>
      <c r="F25" s="48">
        <v>1679.4</v>
      </c>
      <c r="G25" s="48">
        <f>F25*100/F7</f>
        <v>0.37464496399892566</v>
      </c>
      <c r="H25" s="49">
        <f>F25/B25*100-100</f>
        <v>-1.2756451707718384</v>
      </c>
      <c r="I25" s="50">
        <f t="shared" si="2"/>
        <v>51.357798165137616</v>
      </c>
    </row>
    <row r="26" spans="1:9" s="45" customFormat="1" ht="15" x14ac:dyDescent="0.25">
      <c r="A26" s="47" t="s">
        <v>92</v>
      </c>
      <c r="B26" s="48">
        <v>943.3</v>
      </c>
      <c r="C26" s="48">
        <f>B26*100/B7</f>
        <v>0.21125719801289686</v>
      </c>
      <c r="D26" s="48">
        <v>3905.1</v>
      </c>
      <c r="E26" s="48">
        <f>D26*100/D7</f>
        <v>0.49490903095237704</v>
      </c>
      <c r="F26" s="48">
        <v>1457.8</v>
      </c>
      <c r="G26" s="48">
        <f>F26*100/F7</f>
        <v>0.32520985382733941</v>
      </c>
      <c r="H26" s="49">
        <f>F26/B26*100-100</f>
        <v>54.542563341460834</v>
      </c>
      <c r="I26" s="50">
        <f t="shared" si="2"/>
        <v>37.330670149291947</v>
      </c>
    </row>
    <row r="27" spans="1:9" s="45" customFormat="1" ht="30" x14ac:dyDescent="0.25">
      <c r="A27" s="47" t="s">
        <v>93</v>
      </c>
      <c r="B27" s="48">
        <v>0</v>
      </c>
      <c r="C27" s="48">
        <v>0</v>
      </c>
      <c r="D27" s="48">
        <v>0</v>
      </c>
      <c r="E27" s="48">
        <v>0</v>
      </c>
      <c r="F27" s="48">
        <v>0</v>
      </c>
      <c r="G27" s="48">
        <v>0</v>
      </c>
      <c r="H27" s="48" t="s">
        <v>108</v>
      </c>
      <c r="I27" s="50" t="e">
        <f t="shared" si="2"/>
        <v>#DIV/0!</v>
      </c>
    </row>
    <row r="28" spans="1:9" s="45" customFormat="1" ht="30" x14ac:dyDescent="0.25">
      <c r="A28" s="47" t="s">
        <v>94</v>
      </c>
      <c r="B28" s="48">
        <v>2449.6999999999998</v>
      </c>
      <c r="C28" s="48">
        <f>B28*100/B7</f>
        <v>0.54862372307027818</v>
      </c>
      <c r="D28" s="48">
        <v>5758</v>
      </c>
      <c r="E28" s="48">
        <f>D28*100/D7</f>
        <v>0.72973450109441163</v>
      </c>
      <c r="F28" s="48">
        <v>3401</v>
      </c>
      <c r="G28" s="48">
        <f>F28*100/F7</f>
        <v>0.75870401486265704</v>
      </c>
      <c r="H28" s="49">
        <f t="shared" ref="H28:H32" si="4">F28/B28*100-100</f>
        <v>38.833326529779185</v>
      </c>
      <c r="I28" s="50">
        <f t="shared" si="2"/>
        <v>59.065647794373042</v>
      </c>
    </row>
    <row r="29" spans="1:9" s="45" customFormat="1" ht="30" x14ac:dyDescent="0.25">
      <c r="A29" s="47" t="s">
        <v>25</v>
      </c>
      <c r="B29" s="48">
        <v>312.7</v>
      </c>
      <c r="C29" s="48">
        <f>B29*100/B7</f>
        <v>7.003087651715556E-2</v>
      </c>
      <c r="D29" s="48">
        <v>728</v>
      </c>
      <c r="E29" s="48">
        <f>D29*100/D7</f>
        <v>9.2262368321766527E-2</v>
      </c>
      <c r="F29" s="48">
        <v>582.5</v>
      </c>
      <c r="G29" s="48">
        <f>F29*100/F7</f>
        <v>0.12994563030211634</v>
      </c>
      <c r="H29" s="49">
        <f t="shared" si="4"/>
        <v>86.280780300607631</v>
      </c>
      <c r="I29" s="50">
        <f t="shared" si="2"/>
        <v>80.013736263736263</v>
      </c>
    </row>
    <row r="30" spans="1:9" s="45" customFormat="1" ht="30" x14ac:dyDescent="0.25">
      <c r="A30" s="47" t="s">
        <v>26</v>
      </c>
      <c r="B30" s="48">
        <v>312.7</v>
      </c>
      <c r="C30" s="48">
        <f>B30*100/B8</f>
        <v>0.13150472653724588</v>
      </c>
      <c r="D30" s="48">
        <v>728</v>
      </c>
      <c r="E30" s="48">
        <v>0</v>
      </c>
      <c r="F30" s="48">
        <v>582.5</v>
      </c>
      <c r="G30" s="48">
        <v>0</v>
      </c>
      <c r="H30" s="49">
        <f t="shared" si="4"/>
        <v>86.280780300607631</v>
      </c>
      <c r="I30" s="50">
        <f t="shared" si="2"/>
        <v>80.013736263736263</v>
      </c>
    </row>
    <row r="31" spans="1:9" s="45" customFormat="1" ht="48" customHeight="1" x14ac:dyDescent="0.25">
      <c r="A31" s="47" t="s">
        <v>27</v>
      </c>
      <c r="B31" s="48">
        <v>9690.35</v>
      </c>
      <c r="C31" s="48">
        <f>B31*100/B9</f>
        <v>6.1386888132930437</v>
      </c>
      <c r="D31" s="48">
        <v>11257.9</v>
      </c>
      <c r="E31" s="48">
        <f>D31*100/D7</f>
        <v>1.4267589510022189</v>
      </c>
      <c r="F31" s="48">
        <v>5144</v>
      </c>
      <c r="G31" s="48">
        <f>F31*100/F7</f>
        <v>1.1475370339469295</v>
      </c>
      <c r="H31" s="49">
        <f t="shared" si="4"/>
        <v>-46.916262054518157</v>
      </c>
      <c r="I31" s="50">
        <f t="shared" si="2"/>
        <v>45.692358255091982</v>
      </c>
    </row>
    <row r="32" spans="1:9" s="45" customFormat="1" ht="45" x14ac:dyDescent="0.25">
      <c r="A32" s="47" t="s">
        <v>28</v>
      </c>
      <c r="B32" s="48">
        <v>2308.75</v>
      </c>
      <c r="C32" s="48">
        <f>B32*100/B10</f>
        <v>1.4625578846677689</v>
      </c>
      <c r="D32" s="48">
        <v>3958</v>
      </c>
      <c r="E32" s="48">
        <f>D32*100/D7</f>
        <v>0.50161326073839552</v>
      </c>
      <c r="F32" s="48">
        <v>1508</v>
      </c>
      <c r="G32" s="48">
        <v>1507.8</v>
      </c>
      <c r="H32" s="49">
        <f t="shared" si="4"/>
        <v>-34.683270167839737</v>
      </c>
      <c r="I32" s="50">
        <f t="shared" si="2"/>
        <v>38.100050530570996</v>
      </c>
    </row>
    <row r="33" spans="1:9" s="45" customFormat="1" ht="30" x14ac:dyDescent="0.25">
      <c r="A33" s="47" t="s">
        <v>29</v>
      </c>
      <c r="B33" s="48">
        <v>1022.03</v>
      </c>
      <c r="C33" s="48">
        <f>B33*100/B7</f>
        <v>0.22888921242989607</v>
      </c>
      <c r="D33" s="48">
        <v>786</v>
      </c>
      <c r="E33" s="48">
        <f>D33*100/D7</f>
        <v>9.9612941622127055E-2</v>
      </c>
      <c r="F33" s="48">
        <v>511.2</v>
      </c>
      <c r="G33" s="48">
        <f>F33*100/F7</f>
        <v>0.11403983898788306</v>
      </c>
      <c r="H33" s="48" t="s">
        <v>109</v>
      </c>
      <c r="I33" s="50">
        <f t="shared" si="2"/>
        <v>65.038167938931295</v>
      </c>
    </row>
    <row r="34" spans="1:9" s="45" customFormat="1" ht="15" x14ac:dyDescent="0.25">
      <c r="A34" s="47" t="s">
        <v>30</v>
      </c>
      <c r="B34" s="48">
        <v>-26.6</v>
      </c>
      <c r="C34" s="48">
        <v>0</v>
      </c>
      <c r="D34" s="48">
        <v>0</v>
      </c>
      <c r="E34" s="48">
        <v>0</v>
      </c>
      <c r="F34" s="48">
        <v>0</v>
      </c>
      <c r="G34" s="48" t="s">
        <v>19</v>
      </c>
      <c r="H34" s="48"/>
      <c r="I34" s="50" t="e">
        <f t="shared" si="2"/>
        <v>#DIV/0!</v>
      </c>
    </row>
    <row r="35" spans="1:9" s="45" customFormat="1" ht="18" customHeight="1" x14ac:dyDescent="0.25">
      <c r="A35" s="51" t="s">
        <v>31</v>
      </c>
      <c r="B35" s="48">
        <f>B36+B44+B42</f>
        <v>208731.19999999998</v>
      </c>
      <c r="C35" s="48">
        <f>B35*100/B7</f>
        <v>46.746494699321083</v>
      </c>
      <c r="D35" s="48">
        <f>D36+D43+D44</f>
        <v>382527.5</v>
      </c>
      <c r="E35" s="48">
        <f>D35*100/D7</f>
        <v>48.479248761269986</v>
      </c>
      <c r="F35" s="48">
        <f>F36+F43+F44</f>
        <v>229916.59999999998</v>
      </c>
      <c r="G35" s="48">
        <f>F35*100/F7</f>
        <v>51.290399148359761</v>
      </c>
      <c r="H35" s="49">
        <f t="shared" ref="H35:H40" si="5">F35/B35*100-100</f>
        <v>10.149608683320935</v>
      </c>
      <c r="I35" s="50">
        <f t="shared" ref="I35:I40" si="6">F35/D35*100</f>
        <v>60.10459378737476</v>
      </c>
    </row>
    <row r="36" spans="1:9" s="45" customFormat="1" ht="60" x14ac:dyDescent="0.25">
      <c r="A36" s="47" t="s">
        <v>32</v>
      </c>
      <c r="B36" s="48">
        <v>210717.1</v>
      </c>
      <c r="C36" s="48">
        <f>B36*100/B7</f>
        <v>47.19124787385072</v>
      </c>
      <c r="D36" s="48">
        <f>D37+D38+D39+D40</f>
        <v>382612.5</v>
      </c>
      <c r="E36" s="48">
        <f>D36*100/D7</f>
        <v>48.490021153175682</v>
      </c>
      <c r="F36" s="48">
        <f>F37+F38+F39+F40</f>
        <v>230001.59999999998</v>
      </c>
      <c r="G36" s="48">
        <f>F36*100/F7</f>
        <v>51.30936117166565</v>
      </c>
      <c r="H36" s="49">
        <f t="shared" si="5"/>
        <v>9.1518438702886158</v>
      </c>
      <c r="I36" s="50">
        <f t="shared" si="6"/>
        <v>60.113456826423594</v>
      </c>
    </row>
    <row r="37" spans="1:9" s="45" customFormat="1" ht="33" customHeight="1" x14ac:dyDescent="0.25">
      <c r="A37" s="47" t="s">
        <v>33</v>
      </c>
      <c r="B37" s="48">
        <v>2298</v>
      </c>
      <c r="C37" s="48">
        <f>B37*100/B7</f>
        <v>0.51464967776278703</v>
      </c>
      <c r="D37" s="48">
        <v>3401</v>
      </c>
      <c r="E37" s="48">
        <f>D37*100/D7</f>
        <v>0.43102241025045052</v>
      </c>
      <c r="F37" s="48">
        <v>1983.8</v>
      </c>
      <c r="G37" s="48">
        <f>F37*100/F7</f>
        <v>0.44255131569671829</v>
      </c>
      <c r="H37" s="49">
        <f t="shared" si="5"/>
        <v>-13.672758920800703</v>
      </c>
      <c r="I37" s="50">
        <f t="shared" si="6"/>
        <v>58.329902969714787</v>
      </c>
    </row>
    <row r="38" spans="1:9" s="45" customFormat="1" ht="45" x14ac:dyDescent="0.25">
      <c r="A38" s="47" t="s">
        <v>34</v>
      </c>
      <c r="B38" s="48">
        <v>19906.38</v>
      </c>
      <c r="C38" s="48">
        <f>B38*100/B7</f>
        <v>4.4581427556238413</v>
      </c>
      <c r="D38" s="48">
        <v>35173.199999999997</v>
      </c>
      <c r="E38" s="48">
        <f>D38*100/D7</f>
        <v>4.4576411173834591</v>
      </c>
      <c r="F38" s="48">
        <v>15716.5</v>
      </c>
      <c r="G38" s="48">
        <f>F38*100/F7</f>
        <v>3.5060781092587323</v>
      </c>
      <c r="H38" s="50">
        <f t="shared" si="5"/>
        <v>-21.047925338509572</v>
      </c>
      <c r="I38" s="50">
        <f t="shared" si="6"/>
        <v>44.683167866443775</v>
      </c>
    </row>
    <row r="39" spans="1:9" s="45" customFormat="1" ht="45" x14ac:dyDescent="0.25">
      <c r="A39" s="47" t="s">
        <v>35</v>
      </c>
      <c r="B39" s="48">
        <v>179131.01</v>
      </c>
      <c r="C39" s="48">
        <v>7</v>
      </c>
      <c r="D39" s="48">
        <v>328997.8</v>
      </c>
      <c r="E39" s="48">
        <f>D39*100/D7</f>
        <v>41.695214561333628</v>
      </c>
      <c r="F39" s="48">
        <v>198287</v>
      </c>
      <c r="G39" s="48">
        <f>F39*100/F7</f>
        <v>44.234384885348916</v>
      </c>
      <c r="H39" s="50">
        <f t="shared" si="5"/>
        <v>10.693843572924649</v>
      </c>
      <c r="I39" s="50">
        <f t="shared" si="6"/>
        <v>60.270007884551205</v>
      </c>
    </row>
    <row r="40" spans="1:9" s="45" customFormat="1" ht="15" x14ac:dyDescent="0.25">
      <c r="A40" s="47" t="s">
        <v>36</v>
      </c>
      <c r="B40" s="48">
        <v>9381.7900000000009</v>
      </c>
      <c r="C40" s="48">
        <f>B40*100/B7</f>
        <v>2.1011032203386155</v>
      </c>
      <c r="D40" s="48">
        <v>15040.5</v>
      </c>
      <c r="E40" s="48">
        <f>D40*100/D7</f>
        <v>1.9061430642081449</v>
      </c>
      <c r="F40" s="48">
        <v>14014.3</v>
      </c>
      <c r="G40" s="48">
        <f>F40*100/F7</f>
        <v>3.1263468613612861</v>
      </c>
      <c r="H40" s="50">
        <f t="shared" si="5"/>
        <v>49.377677394185952</v>
      </c>
      <c r="I40" s="50">
        <f t="shared" si="6"/>
        <v>93.177088527642027</v>
      </c>
    </row>
    <row r="41" spans="1:9" s="45" customFormat="1" ht="45" x14ac:dyDescent="0.25">
      <c r="A41" s="47" t="s">
        <v>95</v>
      </c>
      <c r="B41" s="48">
        <v>0</v>
      </c>
      <c r="C41" s="48">
        <v>0</v>
      </c>
      <c r="D41" s="48">
        <v>0</v>
      </c>
      <c r="E41" s="48">
        <v>0</v>
      </c>
      <c r="F41" s="48">
        <v>0</v>
      </c>
      <c r="G41" s="48">
        <v>0</v>
      </c>
      <c r="H41" s="50"/>
      <c r="I41" s="50"/>
    </row>
    <row r="42" spans="1:9" s="45" customFormat="1" ht="30" x14ac:dyDescent="0.25">
      <c r="A42" s="47" t="s">
        <v>37</v>
      </c>
      <c r="B42" s="48">
        <v>-28.7</v>
      </c>
      <c r="C42" s="48">
        <v>0</v>
      </c>
      <c r="D42" s="48">
        <v>0</v>
      </c>
      <c r="E42" s="48">
        <v>0</v>
      </c>
      <c r="F42" s="48">
        <v>0</v>
      </c>
      <c r="G42" s="48">
        <v>0</v>
      </c>
      <c r="H42" s="50"/>
      <c r="I42" s="50"/>
    </row>
    <row r="43" spans="1:9" s="45" customFormat="1" ht="60" x14ac:dyDescent="0.25">
      <c r="A43" s="47" t="s">
        <v>38</v>
      </c>
      <c r="B43" s="48">
        <v>0</v>
      </c>
      <c r="C43" s="48">
        <v>0</v>
      </c>
      <c r="D43" s="48">
        <v>0</v>
      </c>
      <c r="E43" s="48">
        <v>0</v>
      </c>
      <c r="F43" s="48">
        <v>0</v>
      </c>
      <c r="G43" s="48">
        <v>0</v>
      </c>
      <c r="H43" s="50" t="s">
        <v>111</v>
      </c>
      <c r="I43" s="50" t="e">
        <f t="shared" ref="I43" si="7">F43/D43*100</f>
        <v>#DIV/0!</v>
      </c>
    </row>
    <row r="44" spans="1:9" s="45" customFormat="1" ht="30" x14ac:dyDescent="0.25">
      <c r="A44" s="47" t="s">
        <v>39</v>
      </c>
      <c r="B44" s="48">
        <v>-1957.2</v>
      </c>
      <c r="C44" s="48" t="s">
        <v>19</v>
      </c>
      <c r="D44" s="48">
        <v>-85</v>
      </c>
      <c r="E44" s="48" t="s">
        <v>19</v>
      </c>
      <c r="F44" s="48">
        <v>-85</v>
      </c>
      <c r="G44" s="48" t="s">
        <v>111</v>
      </c>
      <c r="H44" s="50">
        <f t="shared" ref="H44" si="8">F44/B44*100-100</f>
        <v>-95.657061107704891</v>
      </c>
      <c r="I44" s="50">
        <f t="shared" ref="I44" si="9">F44/D44*100</f>
        <v>100</v>
      </c>
    </row>
    <row r="45" spans="1:9" s="15" customFormat="1" x14ac:dyDescent="0.2"/>
    <row r="46" spans="1:9" s="15" customFormat="1" x14ac:dyDescent="0.2"/>
  </sheetData>
  <mergeCells count="2">
    <mergeCell ref="A3:I3"/>
    <mergeCell ref="A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opLeftCell="A49" workbookViewId="0">
      <selection activeCell="B58" sqref="B58"/>
    </sheetView>
  </sheetViews>
  <sheetFormatPr defaultRowHeight="12.75" x14ac:dyDescent="0.2"/>
  <cols>
    <col min="1" max="1" width="38.42578125" style="21" customWidth="1"/>
    <col min="2" max="2" width="14.5703125" style="55" customWidth="1"/>
    <col min="3" max="3" width="12.140625" style="15" customWidth="1"/>
    <col min="4" max="4" width="17.28515625" style="15" customWidth="1"/>
    <col min="5" max="5" width="13.7109375" style="45" customWidth="1"/>
    <col min="6" max="6" width="16.5703125" style="15" customWidth="1"/>
    <col min="7" max="7" width="13.42578125" style="15" customWidth="1"/>
    <col min="8" max="8" width="14.7109375" style="15" customWidth="1"/>
    <col min="9" max="9" width="14" style="15" customWidth="1"/>
    <col min="10" max="16384" width="9.140625" style="15"/>
  </cols>
  <sheetData>
    <row r="1" spans="1:9" s="45" customFormat="1" ht="14.25" x14ac:dyDescent="0.2">
      <c r="A1" s="65" t="s">
        <v>105</v>
      </c>
      <c r="B1" s="65"/>
      <c r="C1" s="65"/>
      <c r="D1" s="65"/>
      <c r="E1" s="65"/>
      <c r="F1" s="65"/>
      <c r="G1" s="65"/>
      <c r="H1" s="65"/>
      <c r="I1" s="65"/>
    </row>
    <row r="2" spans="1:9" s="45" customFormat="1" ht="27" customHeight="1" x14ac:dyDescent="0.25">
      <c r="A2" s="56"/>
      <c r="B2" s="52"/>
      <c r="C2" s="57"/>
      <c r="D2" s="16"/>
      <c r="E2" s="57"/>
      <c r="F2" s="16"/>
      <c r="G2" s="57"/>
      <c r="H2" s="57"/>
      <c r="I2" s="58" t="s">
        <v>96</v>
      </c>
    </row>
    <row r="3" spans="1:9" s="45" customFormat="1" ht="68.25" customHeight="1" x14ac:dyDescent="0.2">
      <c r="A3" s="59" t="s">
        <v>0</v>
      </c>
      <c r="B3" s="53" t="s">
        <v>129</v>
      </c>
      <c r="C3" s="59" t="s">
        <v>97</v>
      </c>
      <c r="D3" s="17" t="s">
        <v>131</v>
      </c>
      <c r="E3" s="59" t="s">
        <v>98</v>
      </c>
      <c r="F3" s="17" t="s">
        <v>128</v>
      </c>
      <c r="G3" s="59" t="s">
        <v>98</v>
      </c>
      <c r="H3" s="59" t="s">
        <v>3</v>
      </c>
      <c r="I3" s="59" t="s">
        <v>99</v>
      </c>
    </row>
    <row r="4" spans="1:9" s="45" customFormat="1" ht="15.75" thickBot="1" x14ac:dyDescent="0.3">
      <c r="A4" s="60">
        <v>1</v>
      </c>
      <c r="B4" s="54">
        <v>2</v>
      </c>
      <c r="C4" s="61">
        <v>3</v>
      </c>
      <c r="D4" s="32">
        <v>4</v>
      </c>
      <c r="E4" s="61">
        <v>5</v>
      </c>
      <c r="F4" s="32">
        <v>6</v>
      </c>
      <c r="G4" s="61">
        <v>7</v>
      </c>
      <c r="H4" s="61">
        <v>8</v>
      </c>
      <c r="I4" s="61">
        <v>9</v>
      </c>
    </row>
    <row r="5" spans="1:9" s="45" customFormat="1" ht="15" thickBot="1" x14ac:dyDescent="0.25">
      <c r="A5" s="37" t="s">
        <v>100</v>
      </c>
      <c r="B5" s="38">
        <f>SUM(B6+B15+B17+B19+B24+B31+B37+B40+B45+B50+B52)</f>
        <v>425369.82000000012</v>
      </c>
      <c r="C5" s="39">
        <f>SUM(C6:C56)</f>
        <v>99.2901283217507</v>
      </c>
      <c r="D5" s="38">
        <f>SUM(D6+D15+D17+D19+D24+D29+D31+D37+D40+D45+D52+D54)</f>
        <v>851447.4</v>
      </c>
      <c r="E5" s="39">
        <f>SUM(E6:E56)</f>
        <v>99.999999999999986</v>
      </c>
      <c r="F5" s="38">
        <f>SUM(F6+F15+F17+F19+F24+F29+F31+F37+F40+F45+F52+F54)</f>
        <v>437229.55</v>
      </c>
      <c r="G5" s="40">
        <f>SUM(G6:G56)</f>
        <v>100</v>
      </c>
      <c r="H5" s="40">
        <f>F5/B5*100-100</f>
        <v>2.7880986008833162</v>
      </c>
      <c r="I5" s="41">
        <f>F5/D5*100</f>
        <v>51.351328338074666</v>
      </c>
    </row>
    <row r="6" spans="1:9" ht="30" x14ac:dyDescent="0.2">
      <c r="A6" s="33" t="s">
        <v>41</v>
      </c>
      <c r="B6" s="34">
        <f>SUM(B7:B14)</f>
        <v>41143.4</v>
      </c>
      <c r="C6" s="35">
        <f>B6*100/B5</f>
        <v>9.6723834333145664</v>
      </c>
      <c r="D6" s="34">
        <f>SUM(D7:D14)</f>
        <v>89910.5</v>
      </c>
      <c r="E6" s="35">
        <f>D6*100/D5</f>
        <v>10.559724534950719</v>
      </c>
      <c r="F6" s="34">
        <f>SUM(F7:F14)</f>
        <v>40785.9</v>
      </c>
      <c r="G6" s="36">
        <f>F6*100/F5</f>
        <v>9.3282578910780387</v>
      </c>
      <c r="H6" s="36">
        <f t="shared" ref="H6:H55" si="0">F6/B6*100-100</f>
        <v>-0.86891214629807223</v>
      </c>
      <c r="I6" s="36">
        <f t="shared" ref="I6:I56" si="1">F6/D6*100</f>
        <v>45.362777428665176</v>
      </c>
    </row>
    <row r="7" spans="1:9" ht="50.25" customHeight="1" x14ac:dyDescent="0.2">
      <c r="A7" s="18" t="s">
        <v>124</v>
      </c>
      <c r="B7" s="25">
        <v>1294.5999999999999</v>
      </c>
      <c r="C7" s="19"/>
      <c r="D7" s="25">
        <v>2728</v>
      </c>
      <c r="E7" s="19"/>
      <c r="F7" s="25">
        <v>1519</v>
      </c>
      <c r="G7" s="20"/>
      <c r="H7" s="20">
        <f t="shared" si="0"/>
        <v>17.333539317163613</v>
      </c>
      <c r="I7" s="20">
        <f t="shared" si="1"/>
        <v>55.68181818181818</v>
      </c>
    </row>
    <row r="8" spans="1:9" ht="75" x14ac:dyDescent="0.2">
      <c r="A8" s="18" t="s">
        <v>42</v>
      </c>
      <c r="B8" s="25">
        <v>1794.7</v>
      </c>
      <c r="C8" s="19"/>
      <c r="D8" s="25">
        <v>3035.6</v>
      </c>
      <c r="E8" s="19"/>
      <c r="F8" s="25">
        <v>1455.8</v>
      </c>
      <c r="G8" s="20"/>
      <c r="H8" s="20">
        <f t="shared" si="0"/>
        <v>-18.883378837688753</v>
      </c>
      <c r="I8" s="20">
        <f t="shared" si="1"/>
        <v>47.957570167347477</v>
      </c>
    </row>
    <row r="9" spans="1:9" ht="75" customHeight="1" x14ac:dyDescent="0.2">
      <c r="A9" s="18" t="s">
        <v>43</v>
      </c>
      <c r="B9" s="25">
        <v>22675.3</v>
      </c>
      <c r="C9" s="19"/>
      <c r="D9" s="25">
        <v>51820.9</v>
      </c>
      <c r="E9" s="19"/>
      <c r="F9" s="25">
        <v>24498.2</v>
      </c>
      <c r="G9" s="20"/>
      <c r="H9" s="20">
        <f t="shared" si="0"/>
        <v>8.0391439143032244</v>
      </c>
      <c r="I9" s="20">
        <f t="shared" si="1"/>
        <v>47.274748219347792</v>
      </c>
    </row>
    <row r="10" spans="1:9" ht="15" x14ac:dyDescent="0.2">
      <c r="A10" s="18" t="s">
        <v>44</v>
      </c>
      <c r="B10" s="25">
        <v>0.2</v>
      </c>
      <c r="C10" s="19"/>
      <c r="D10" s="25">
        <v>1.6</v>
      </c>
      <c r="E10" s="19"/>
      <c r="F10" s="25">
        <v>0</v>
      </c>
      <c r="G10" s="20"/>
      <c r="H10" s="20" t="s">
        <v>22</v>
      </c>
      <c r="I10" s="20">
        <f t="shared" si="1"/>
        <v>0</v>
      </c>
    </row>
    <row r="11" spans="1:9" ht="60" x14ac:dyDescent="0.2">
      <c r="A11" s="18" t="s">
        <v>45</v>
      </c>
      <c r="B11" s="25">
        <v>4238.7</v>
      </c>
      <c r="C11" s="19"/>
      <c r="D11" s="25">
        <v>4061</v>
      </c>
      <c r="E11" s="19"/>
      <c r="F11" s="25">
        <v>1911.5</v>
      </c>
      <c r="G11" s="20"/>
      <c r="H11" s="20">
        <f t="shared" si="0"/>
        <v>-54.903626111779552</v>
      </c>
      <c r="I11" s="20">
        <f t="shared" si="1"/>
        <v>47.069687269145533</v>
      </c>
    </row>
    <row r="12" spans="1:9" ht="30" x14ac:dyDescent="0.2">
      <c r="A12" s="18" t="s">
        <v>46</v>
      </c>
      <c r="B12" s="25">
        <v>250</v>
      </c>
      <c r="C12" s="19"/>
      <c r="D12" s="25">
        <v>1363.8</v>
      </c>
      <c r="E12" s="19"/>
      <c r="F12" s="25">
        <v>1217.3</v>
      </c>
      <c r="G12" s="20"/>
      <c r="H12" s="20" t="s">
        <v>22</v>
      </c>
      <c r="I12" s="20">
        <f t="shared" si="1"/>
        <v>89.257955711981225</v>
      </c>
    </row>
    <row r="13" spans="1:9" ht="15" x14ac:dyDescent="0.2">
      <c r="A13" s="18" t="s">
        <v>47</v>
      </c>
      <c r="B13" s="25">
        <v>0</v>
      </c>
      <c r="C13" s="19"/>
      <c r="D13" s="25">
        <v>340</v>
      </c>
      <c r="E13" s="19"/>
      <c r="F13" s="25">
        <v>0</v>
      </c>
      <c r="G13" s="20"/>
      <c r="H13" s="20" t="s">
        <v>22</v>
      </c>
      <c r="I13" s="20" t="s">
        <v>22</v>
      </c>
    </row>
    <row r="14" spans="1:9" ht="15" x14ac:dyDescent="0.2">
      <c r="A14" s="18" t="s">
        <v>48</v>
      </c>
      <c r="B14" s="25">
        <v>10889.9</v>
      </c>
      <c r="C14" s="19"/>
      <c r="D14" s="25">
        <v>26559.599999999999</v>
      </c>
      <c r="E14" s="19"/>
      <c r="F14" s="25">
        <v>10184.1</v>
      </c>
      <c r="G14" s="20"/>
      <c r="H14" s="20">
        <f t="shared" si="0"/>
        <v>-6.4812349057383472</v>
      </c>
      <c r="I14" s="20">
        <f t="shared" si="1"/>
        <v>38.344327474811372</v>
      </c>
    </row>
    <row r="15" spans="1:9" ht="15" x14ac:dyDescent="0.2">
      <c r="A15" s="18" t="s">
        <v>49</v>
      </c>
      <c r="B15" s="25">
        <f>SUM(B16)</f>
        <v>173.85</v>
      </c>
      <c r="C15" s="19">
        <f>B15*100/B5</f>
        <v>4.0870318444312749E-2</v>
      </c>
      <c r="D15" s="25">
        <f>SUM(D16)</f>
        <v>785.1</v>
      </c>
      <c r="E15" s="19">
        <f>D15*100/D5</f>
        <v>9.2207692454049417E-2</v>
      </c>
      <c r="F15" s="25">
        <f>SUM(F16)</f>
        <v>231.4</v>
      </c>
      <c r="G15" s="20">
        <f>F15*100/F5</f>
        <v>5.2924144765604246E-2</v>
      </c>
      <c r="H15" s="20">
        <f t="shared" si="0"/>
        <v>33.103249928098933</v>
      </c>
      <c r="I15" s="20">
        <f t="shared" si="1"/>
        <v>29.473952362756339</v>
      </c>
    </row>
    <row r="16" spans="1:9" ht="30" x14ac:dyDescent="0.2">
      <c r="A16" s="18" t="s">
        <v>50</v>
      </c>
      <c r="B16" s="25">
        <v>173.85</v>
      </c>
      <c r="C16" s="19"/>
      <c r="D16" s="25">
        <v>785.1</v>
      </c>
      <c r="E16" s="19"/>
      <c r="F16" s="25">
        <v>231.4</v>
      </c>
      <c r="G16" s="20"/>
      <c r="H16" s="20">
        <f t="shared" si="0"/>
        <v>33.103249928098933</v>
      </c>
      <c r="I16" s="20">
        <f t="shared" si="1"/>
        <v>29.473952362756339</v>
      </c>
    </row>
    <row r="17" spans="1:9" ht="45" x14ac:dyDescent="0.2">
      <c r="A17" s="18" t="s">
        <v>51</v>
      </c>
      <c r="B17" s="25">
        <f>SUM(B18:B18)</f>
        <v>80.5</v>
      </c>
      <c r="C17" s="19">
        <f>B17*100/B5</f>
        <v>1.8924708856871881E-2</v>
      </c>
      <c r="D17" s="25">
        <v>2900.2</v>
      </c>
      <c r="E17" s="19">
        <f>D17*100/D5</f>
        <v>0.34061998427618662</v>
      </c>
      <c r="F17" s="25">
        <v>178.3</v>
      </c>
      <c r="G17" s="20">
        <f>F17*100/F5</f>
        <v>4.0779494432615547E-2</v>
      </c>
      <c r="H17" s="20" t="s">
        <v>122</v>
      </c>
      <c r="I17" s="20">
        <f t="shared" si="1"/>
        <v>6.1478518722846704</v>
      </c>
    </row>
    <row r="18" spans="1:9" ht="48.75" customHeight="1" x14ac:dyDescent="0.2">
      <c r="A18" s="18" t="s">
        <v>112</v>
      </c>
      <c r="B18" s="25">
        <v>80.5</v>
      </c>
      <c r="C18" s="19"/>
      <c r="D18" s="25">
        <v>2900.2</v>
      </c>
      <c r="E18" s="19"/>
      <c r="F18" s="25">
        <v>178.3</v>
      </c>
      <c r="G18" s="20"/>
      <c r="H18" s="20" t="s">
        <v>22</v>
      </c>
      <c r="I18" s="20">
        <f t="shared" si="1"/>
        <v>6.1478518722846704</v>
      </c>
    </row>
    <row r="19" spans="1:9" ht="15" x14ac:dyDescent="0.2">
      <c r="A19" s="18" t="s">
        <v>52</v>
      </c>
      <c r="B19" s="25">
        <f>SUM(B20:B23)</f>
        <v>10015</v>
      </c>
      <c r="C19" s="19">
        <f>B19*100/B5</f>
        <v>2.3544218534356758</v>
      </c>
      <c r="D19" s="25">
        <f>SUM(D20:D23)</f>
        <v>27558.3</v>
      </c>
      <c r="E19" s="19">
        <f>D19*100/D5</f>
        <v>3.236641511853815</v>
      </c>
      <c r="F19" s="25">
        <f>SUM(F20:F23)</f>
        <v>12244.400000000001</v>
      </c>
      <c r="G19" s="20">
        <f>F19*100/F5</f>
        <v>2.8004511588935381</v>
      </c>
      <c r="H19" s="20">
        <f t="shared" si="0"/>
        <v>22.260609086370465</v>
      </c>
      <c r="I19" s="20">
        <f t="shared" si="1"/>
        <v>44.430897406588947</v>
      </c>
    </row>
    <row r="20" spans="1:9" ht="15" x14ac:dyDescent="0.2">
      <c r="A20" s="18" t="s">
        <v>53</v>
      </c>
      <c r="B20" s="25">
        <v>157.1</v>
      </c>
      <c r="C20" s="19"/>
      <c r="D20" s="25">
        <v>1533.3</v>
      </c>
      <c r="E20" s="19"/>
      <c r="F20" s="25">
        <v>974.4</v>
      </c>
      <c r="G20" s="20"/>
      <c r="H20" s="20" t="s">
        <v>122</v>
      </c>
      <c r="I20" s="20">
        <f t="shared" si="1"/>
        <v>63.549207591469383</v>
      </c>
    </row>
    <row r="21" spans="1:9" ht="15" x14ac:dyDescent="0.2">
      <c r="A21" s="18" t="s">
        <v>54</v>
      </c>
      <c r="B21" s="25">
        <v>1852.7</v>
      </c>
      <c r="C21" s="19"/>
      <c r="D21" s="25">
        <v>4723</v>
      </c>
      <c r="E21" s="19"/>
      <c r="F21" s="25">
        <v>1602.4</v>
      </c>
      <c r="G21" s="20"/>
      <c r="H21" s="20">
        <f t="shared" si="0"/>
        <v>-13.510012414314247</v>
      </c>
      <c r="I21" s="20">
        <f t="shared" si="1"/>
        <v>33.927588397205163</v>
      </c>
    </row>
    <row r="22" spans="1:9" ht="15" x14ac:dyDescent="0.2">
      <c r="A22" s="18" t="s">
        <v>55</v>
      </c>
      <c r="B22" s="25">
        <v>7946.5</v>
      </c>
      <c r="C22" s="19"/>
      <c r="D22" s="25">
        <v>20702</v>
      </c>
      <c r="E22" s="19"/>
      <c r="F22" s="25">
        <v>9633.4</v>
      </c>
      <c r="G22" s="20"/>
      <c r="H22" s="20">
        <f t="shared" si="0"/>
        <v>21.228213678978165</v>
      </c>
      <c r="I22" s="20">
        <f t="shared" si="1"/>
        <v>46.533668244614049</v>
      </c>
    </row>
    <row r="23" spans="1:9" ht="30" x14ac:dyDescent="0.2">
      <c r="A23" s="18" t="s">
        <v>56</v>
      </c>
      <c r="B23" s="25">
        <v>58.7</v>
      </c>
      <c r="C23" s="19"/>
      <c r="D23" s="25">
        <v>600</v>
      </c>
      <c r="E23" s="19"/>
      <c r="F23" s="25">
        <v>34.200000000000003</v>
      </c>
      <c r="G23" s="20"/>
      <c r="H23" s="20" t="s">
        <v>22</v>
      </c>
      <c r="I23" s="20">
        <f t="shared" si="1"/>
        <v>5.7</v>
      </c>
    </row>
    <row r="24" spans="1:9" ht="30" x14ac:dyDescent="0.2">
      <c r="A24" s="18" t="s">
        <v>57</v>
      </c>
      <c r="B24" s="25">
        <f>SUM(B25:B28)</f>
        <v>32364.229999999996</v>
      </c>
      <c r="C24" s="19">
        <f>B24*100/B5</f>
        <v>7.6084922997122799</v>
      </c>
      <c r="D24" s="25">
        <f>SUM(D25:D28)</f>
        <v>76568.900000000009</v>
      </c>
      <c r="E24" s="19">
        <f>D24*100/D5</f>
        <v>8.9927927432745705</v>
      </c>
      <c r="F24" s="25">
        <f>SUM(F25:F28)</f>
        <v>12757.3</v>
      </c>
      <c r="G24" s="20">
        <f>F24*100/F5</f>
        <v>2.9177579603208428</v>
      </c>
      <c r="H24" s="20">
        <f t="shared" si="0"/>
        <v>-60.582099435086199</v>
      </c>
      <c r="I24" s="20">
        <f t="shared" si="1"/>
        <v>16.661203177791503</v>
      </c>
    </row>
    <row r="25" spans="1:9" ht="15" x14ac:dyDescent="0.2">
      <c r="A25" s="18" t="s">
        <v>58</v>
      </c>
      <c r="B25" s="25">
        <v>5120.5</v>
      </c>
      <c r="C25" s="19"/>
      <c r="D25" s="25">
        <v>33641.300000000003</v>
      </c>
      <c r="E25" s="19"/>
      <c r="F25" s="25">
        <v>941</v>
      </c>
      <c r="G25" s="20"/>
      <c r="H25" s="20">
        <f t="shared" si="0"/>
        <v>-81.622888389805681</v>
      </c>
      <c r="I25" s="20">
        <f t="shared" si="1"/>
        <v>2.7971570658684413</v>
      </c>
    </row>
    <row r="26" spans="1:9" ht="15" x14ac:dyDescent="0.2">
      <c r="A26" s="18" t="s">
        <v>59</v>
      </c>
      <c r="B26" s="25">
        <v>9529.1</v>
      </c>
      <c r="C26" s="19"/>
      <c r="D26" s="25">
        <v>14508.2</v>
      </c>
      <c r="E26" s="19"/>
      <c r="F26" s="25">
        <v>1339.9</v>
      </c>
      <c r="G26" s="20"/>
      <c r="H26" s="20">
        <f t="shared" si="0"/>
        <v>-85.938860962735205</v>
      </c>
      <c r="I26" s="20">
        <f t="shared" si="1"/>
        <v>9.2354668394425232</v>
      </c>
    </row>
    <row r="27" spans="1:9" ht="15" x14ac:dyDescent="0.2">
      <c r="A27" s="18" t="s">
        <v>60</v>
      </c>
      <c r="B27" s="25">
        <v>17036.849999999999</v>
      </c>
      <c r="C27" s="19"/>
      <c r="D27" s="25">
        <v>25805.8</v>
      </c>
      <c r="E27" s="19"/>
      <c r="F27" s="25">
        <v>10017.5</v>
      </c>
      <c r="G27" s="20"/>
      <c r="H27" s="20">
        <f t="shared" si="0"/>
        <v>-41.200984923856218</v>
      </c>
      <c r="I27" s="20">
        <f t="shared" si="1"/>
        <v>38.818792674515038</v>
      </c>
    </row>
    <row r="28" spans="1:9" ht="30" x14ac:dyDescent="0.2">
      <c r="A28" s="18" t="s">
        <v>61</v>
      </c>
      <c r="B28" s="25">
        <v>677.78</v>
      </c>
      <c r="C28" s="19"/>
      <c r="D28" s="25">
        <v>2613.6</v>
      </c>
      <c r="E28" s="19"/>
      <c r="F28" s="25">
        <v>458.9</v>
      </c>
      <c r="G28" s="20"/>
      <c r="H28" s="20">
        <f t="shared" si="0"/>
        <v>-32.293664610935707</v>
      </c>
      <c r="I28" s="20">
        <f t="shared" si="1"/>
        <v>17.558157330884601</v>
      </c>
    </row>
    <row r="29" spans="1:9" ht="15" x14ac:dyDescent="0.2">
      <c r="A29" s="18" t="s">
        <v>113</v>
      </c>
      <c r="B29" s="25">
        <f>SUM(B30)</f>
        <v>0</v>
      </c>
      <c r="C29" s="19">
        <f>B29*100/B5</f>
        <v>0</v>
      </c>
      <c r="D29" s="25">
        <f>SUM(D30)</f>
        <v>800</v>
      </c>
      <c r="E29" s="19">
        <f>D29*100/D5</f>
        <v>9.3957653755240775E-2</v>
      </c>
      <c r="F29" s="25">
        <f>SUM(F30)</f>
        <v>0</v>
      </c>
      <c r="G29" s="20">
        <f>F29*100/F5</f>
        <v>0</v>
      </c>
      <c r="H29" s="20" t="s">
        <v>122</v>
      </c>
      <c r="I29" s="20">
        <f t="shared" si="1"/>
        <v>0</v>
      </c>
    </row>
    <row r="30" spans="1:9" ht="30" x14ac:dyDescent="0.2">
      <c r="A30" s="18" t="s">
        <v>114</v>
      </c>
      <c r="B30" s="25">
        <v>0</v>
      </c>
      <c r="C30" s="19"/>
      <c r="D30" s="25">
        <v>800</v>
      </c>
      <c r="E30" s="19"/>
      <c r="F30" s="25">
        <v>0</v>
      </c>
      <c r="G30" s="20"/>
      <c r="H30" s="20" t="s">
        <v>122</v>
      </c>
      <c r="I30" s="20">
        <f t="shared" si="1"/>
        <v>0</v>
      </c>
    </row>
    <row r="31" spans="1:9" ht="15" x14ac:dyDescent="0.2">
      <c r="A31" s="18" t="s">
        <v>62</v>
      </c>
      <c r="B31" s="25">
        <f>SUM(B32:B36)</f>
        <v>286315.88000000006</v>
      </c>
      <c r="C31" s="19">
        <v>65.599999999999994</v>
      </c>
      <c r="D31" s="25">
        <f>SUM(D32:D36)</f>
        <v>554321.19999999995</v>
      </c>
      <c r="E31" s="19">
        <f>D31*100/D5</f>
        <v>65.10339922348696</v>
      </c>
      <c r="F31" s="25">
        <f>SUM(F32:F36)</f>
        <v>321401.14999999997</v>
      </c>
      <c r="G31" s="20">
        <f>F31*100/F5</f>
        <v>73.508560892098899</v>
      </c>
      <c r="H31" s="20">
        <f t="shared" si="0"/>
        <v>12.25404263291297</v>
      </c>
      <c r="I31" s="20">
        <f t="shared" si="1"/>
        <v>57.981031575195033</v>
      </c>
    </row>
    <row r="32" spans="1:9" ht="15" x14ac:dyDescent="0.2">
      <c r="A32" s="18" t="s">
        <v>63</v>
      </c>
      <c r="B32" s="25">
        <v>63650.3</v>
      </c>
      <c r="C32" s="19"/>
      <c r="D32" s="25">
        <v>127132.2</v>
      </c>
      <c r="E32" s="19"/>
      <c r="F32" s="25">
        <v>71037.7</v>
      </c>
      <c r="G32" s="20"/>
      <c r="H32" s="20">
        <f t="shared" si="0"/>
        <v>11.606229664274935</v>
      </c>
      <c r="I32" s="20">
        <f t="shared" si="1"/>
        <v>55.877031939980583</v>
      </c>
    </row>
    <row r="33" spans="1:9" ht="15" x14ac:dyDescent="0.2">
      <c r="A33" s="18" t="s">
        <v>64</v>
      </c>
      <c r="B33" s="25">
        <v>187259.59</v>
      </c>
      <c r="C33" s="19"/>
      <c r="D33" s="25">
        <v>333422.8</v>
      </c>
      <c r="E33" s="19"/>
      <c r="F33" s="25">
        <v>205774.1</v>
      </c>
      <c r="G33" s="20"/>
      <c r="H33" s="20">
        <f t="shared" si="0"/>
        <v>9.8870824185826649</v>
      </c>
      <c r="I33" s="20">
        <f t="shared" si="1"/>
        <v>61.715665515375676</v>
      </c>
    </row>
    <row r="34" spans="1:9" ht="15" x14ac:dyDescent="0.2">
      <c r="A34" s="18" t="s">
        <v>65</v>
      </c>
      <c r="B34" s="25">
        <v>23269.7</v>
      </c>
      <c r="C34" s="19"/>
      <c r="D34" s="25">
        <v>53253.8</v>
      </c>
      <c r="E34" s="19"/>
      <c r="F34" s="25">
        <v>29670.75</v>
      </c>
      <c r="G34" s="20"/>
      <c r="H34" s="20">
        <f t="shared" si="0"/>
        <v>27.508089919509061</v>
      </c>
      <c r="I34" s="20">
        <f t="shared" si="1"/>
        <v>55.715742350780594</v>
      </c>
    </row>
    <row r="35" spans="1:9" ht="15" x14ac:dyDescent="0.2">
      <c r="A35" s="18" t="s">
        <v>66</v>
      </c>
      <c r="B35" s="25">
        <v>384.59</v>
      </c>
      <c r="C35" s="19"/>
      <c r="D35" s="25">
        <v>582</v>
      </c>
      <c r="E35" s="19"/>
      <c r="F35" s="25">
        <v>290.3</v>
      </c>
      <c r="G35" s="20"/>
      <c r="H35" s="20" t="s">
        <v>22</v>
      </c>
      <c r="I35" s="20">
        <f t="shared" si="1"/>
        <v>49.87972508591065</v>
      </c>
    </row>
    <row r="36" spans="1:9" ht="15" x14ac:dyDescent="0.2">
      <c r="A36" s="18" t="s">
        <v>67</v>
      </c>
      <c r="B36" s="25">
        <v>11751.7</v>
      </c>
      <c r="C36" s="19"/>
      <c r="D36" s="25">
        <v>39930.400000000001</v>
      </c>
      <c r="E36" s="19"/>
      <c r="F36" s="25">
        <v>14628.3</v>
      </c>
      <c r="G36" s="20"/>
      <c r="H36" s="20">
        <f t="shared" si="0"/>
        <v>24.478160606550531</v>
      </c>
      <c r="I36" s="20">
        <f t="shared" si="1"/>
        <v>36.634494019594086</v>
      </c>
    </row>
    <row r="37" spans="1:9" ht="15" x14ac:dyDescent="0.2">
      <c r="A37" s="18" t="s">
        <v>68</v>
      </c>
      <c r="B37" s="25">
        <f>SUM(B38:B39)</f>
        <v>36382.199999999997</v>
      </c>
      <c r="C37" s="19">
        <f>B37*100/B5</f>
        <v>8.5530750630122245</v>
      </c>
      <c r="D37" s="25">
        <f>SUM(D38:D39)</f>
        <v>70574.100000000006</v>
      </c>
      <c r="E37" s="19">
        <f>D37*100/D5</f>
        <v>8.2887210648596739</v>
      </c>
      <c r="F37" s="25">
        <f>SUM(F38:F39)</f>
        <v>36091.9</v>
      </c>
      <c r="G37" s="20">
        <f>F37*100/F5</f>
        <v>8.2546799501543298</v>
      </c>
      <c r="H37" s="20">
        <f t="shared" si="0"/>
        <v>-0.79791766303300449</v>
      </c>
      <c r="I37" s="20">
        <f t="shared" si="1"/>
        <v>51.140432538282454</v>
      </c>
    </row>
    <row r="38" spans="1:9" ht="15" x14ac:dyDescent="0.2">
      <c r="A38" s="18" t="s">
        <v>69</v>
      </c>
      <c r="B38" s="25">
        <v>32440</v>
      </c>
      <c r="C38" s="19"/>
      <c r="D38" s="25">
        <v>59783.1</v>
      </c>
      <c r="E38" s="19"/>
      <c r="F38" s="25">
        <v>31107.7</v>
      </c>
      <c r="G38" s="20"/>
      <c r="H38" s="20">
        <f t="shared" si="0"/>
        <v>-4.1069667077681942</v>
      </c>
      <c r="I38" s="20">
        <f t="shared" si="1"/>
        <v>52.034270554721985</v>
      </c>
    </row>
    <row r="39" spans="1:9" ht="30" x14ac:dyDescent="0.2">
      <c r="A39" s="18" t="s">
        <v>101</v>
      </c>
      <c r="B39" s="25">
        <v>3942.2</v>
      </c>
      <c r="C39" s="19"/>
      <c r="D39" s="25">
        <v>10791</v>
      </c>
      <c r="E39" s="19"/>
      <c r="F39" s="25">
        <v>4984.2</v>
      </c>
      <c r="G39" s="20"/>
      <c r="H39" s="20">
        <f t="shared" si="0"/>
        <v>26.431941555476641</v>
      </c>
      <c r="I39" s="20">
        <f t="shared" si="1"/>
        <v>46.188490408673893</v>
      </c>
    </row>
    <row r="40" spans="1:9" ht="15" x14ac:dyDescent="0.2">
      <c r="A40" s="18" t="s">
        <v>70</v>
      </c>
      <c r="B40" s="25">
        <f>SUM(B41:B44)</f>
        <v>9025.7800000000007</v>
      </c>
      <c r="C40" s="19">
        <f>B40*100/B5</f>
        <v>2.1218665677785977</v>
      </c>
      <c r="D40" s="25">
        <f>SUM(D41:D44)</f>
        <v>20512.300000000003</v>
      </c>
      <c r="E40" s="19">
        <f>D40*100/D5</f>
        <v>2.4091094764045322</v>
      </c>
      <c r="F40" s="25">
        <f>SUM(F41:F44)</f>
        <v>10116.9</v>
      </c>
      <c r="G40" s="20">
        <f>F40*100/F5</f>
        <v>2.3138646507309493</v>
      </c>
      <c r="H40" s="20">
        <f t="shared" si="0"/>
        <v>12.088927494355033</v>
      </c>
      <c r="I40" s="20">
        <f t="shared" si="1"/>
        <v>49.321139023902724</v>
      </c>
    </row>
    <row r="41" spans="1:9" ht="15" x14ac:dyDescent="0.2">
      <c r="A41" s="18" t="s">
        <v>71</v>
      </c>
      <c r="B41" s="25">
        <v>2087.08</v>
      </c>
      <c r="C41" s="19"/>
      <c r="D41" s="25">
        <v>4329.1000000000004</v>
      </c>
      <c r="E41" s="19"/>
      <c r="F41" s="25">
        <v>2132.4</v>
      </c>
      <c r="G41" s="20"/>
      <c r="H41" s="20">
        <f t="shared" si="0"/>
        <v>2.1714548555877116</v>
      </c>
      <c r="I41" s="20">
        <f t="shared" si="1"/>
        <v>49.257351412533779</v>
      </c>
    </row>
    <row r="42" spans="1:9" ht="15" x14ac:dyDescent="0.2">
      <c r="A42" s="18" t="s">
        <v>72</v>
      </c>
      <c r="B42" s="25">
        <v>2966.4</v>
      </c>
      <c r="C42" s="19"/>
      <c r="D42" s="25">
        <v>6842</v>
      </c>
      <c r="E42" s="19"/>
      <c r="F42" s="25">
        <v>3465</v>
      </c>
      <c r="G42" s="20"/>
      <c r="H42" s="20">
        <f t="shared" si="0"/>
        <v>16.80825242718447</v>
      </c>
      <c r="I42" s="20">
        <f t="shared" si="1"/>
        <v>50.643086816720263</v>
      </c>
    </row>
    <row r="43" spans="1:9" ht="15" x14ac:dyDescent="0.2">
      <c r="A43" s="18" t="s">
        <v>73</v>
      </c>
      <c r="B43" s="25">
        <v>3656.6</v>
      </c>
      <c r="C43" s="19"/>
      <c r="D43" s="25">
        <v>7888.8</v>
      </c>
      <c r="E43" s="19"/>
      <c r="F43" s="25">
        <v>3782.5</v>
      </c>
      <c r="G43" s="20"/>
      <c r="H43" s="20">
        <f t="shared" si="0"/>
        <v>3.4430892085544116</v>
      </c>
      <c r="I43" s="20">
        <f t="shared" si="1"/>
        <v>47.947723354629346</v>
      </c>
    </row>
    <row r="44" spans="1:9" ht="30" x14ac:dyDescent="0.2">
      <c r="A44" s="18" t="s">
        <v>74</v>
      </c>
      <c r="B44" s="25">
        <v>315.7</v>
      </c>
      <c r="C44" s="19"/>
      <c r="D44" s="25">
        <v>1452.4</v>
      </c>
      <c r="E44" s="19"/>
      <c r="F44" s="25">
        <v>737</v>
      </c>
      <c r="G44" s="20"/>
      <c r="H44" s="20">
        <f t="shared" si="0"/>
        <v>133.44947735191636</v>
      </c>
      <c r="I44" s="20">
        <f t="shared" si="1"/>
        <v>50.743596805287794</v>
      </c>
    </row>
    <row r="45" spans="1:9" ht="15" x14ac:dyDescent="0.2">
      <c r="A45" s="18" t="s">
        <v>75</v>
      </c>
      <c r="B45" s="25">
        <f>SUM(B46:B49)</f>
        <v>6870.08</v>
      </c>
      <c r="C45" s="19">
        <f>B45*100/B5</f>
        <v>1.6150840226511598</v>
      </c>
      <c r="D45" s="25">
        <f>SUM(D46:D49)</f>
        <v>933</v>
      </c>
      <c r="E45" s="19">
        <f>D45*100/D5</f>
        <v>0.10957811369204956</v>
      </c>
      <c r="F45" s="25">
        <f>SUM(F46:F49)</f>
        <v>170.8</v>
      </c>
      <c r="G45" s="20">
        <f>F45*100/F5</f>
        <v>3.9064148340385504E-2</v>
      </c>
      <c r="H45" s="20">
        <f t="shared" si="0"/>
        <v>-97.513857189435925</v>
      </c>
      <c r="I45" s="20">
        <f t="shared" si="1"/>
        <v>18.306538049303324</v>
      </c>
    </row>
    <row r="46" spans="1:9" ht="15" x14ac:dyDescent="0.2">
      <c r="A46" s="18" t="s">
        <v>120</v>
      </c>
      <c r="B46" s="25">
        <v>6454.9</v>
      </c>
      <c r="C46" s="19"/>
      <c r="D46" s="25">
        <v>416</v>
      </c>
      <c r="E46" s="19"/>
      <c r="F46" s="25">
        <v>155.9</v>
      </c>
      <c r="G46" s="20"/>
      <c r="H46" s="20">
        <f t="shared" si="0"/>
        <v>-97.584780554307585</v>
      </c>
      <c r="I46" s="20">
        <f t="shared" si="1"/>
        <v>37.47596153846154</v>
      </c>
    </row>
    <row r="47" spans="1:9" ht="15" x14ac:dyDescent="0.2">
      <c r="A47" s="18" t="s">
        <v>76</v>
      </c>
      <c r="B47" s="25">
        <v>0</v>
      </c>
      <c r="C47" s="19"/>
      <c r="D47" s="25">
        <v>502</v>
      </c>
      <c r="E47" s="19"/>
      <c r="F47" s="25">
        <v>0</v>
      </c>
      <c r="G47" s="20"/>
      <c r="H47" s="20" t="s">
        <v>122</v>
      </c>
      <c r="I47" s="20" t="s">
        <v>122</v>
      </c>
    </row>
    <row r="48" spans="1:9" ht="15" x14ac:dyDescent="0.2">
      <c r="A48" s="18" t="s">
        <v>115</v>
      </c>
      <c r="B48" s="25">
        <v>385.3</v>
      </c>
      <c r="C48" s="19"/>
      <c r="D48" s="25">
        <v>0</v>
      </c>
      <c r="E48" s="19"/>
      <c r="F48" s="25">
        <v>0</v>
      </c>
      <c r="G48" s="20"/>
      <c r="H48" s="20">
        <f t="shared" si="0"/>
        <v>-100</v>
      </c>
      <c r="I48" s="20" t="e">
        <f t="shared" si="1"/>
        <v>#DIV/0!</v>
      </c>
    </row>
    <row r="49" spans="1:9" ht="30" x14ac:dyDescent="0.2">
      <c r="A49" s="18" t="s">
        <v>130</v>
      </c>
      <c r="B49" s="25">
        <v>29.88</v>
      </c>
      <c r="C49" s="19"/>
      <c r="D49" s="25">
        <v>15</v>
      </c>
      <c r="E49" s="19"/>
      <c r="F49" s="25">
        <v>14.9</v>
      </c>
      <c r="G49" s="20"/>
      <c r="H49" s="20">
        <f t="shared" si="0"/>
        <v>-50.133868808567598</v>
      </c>
      <c r="I49" s="20">
        <f t="shared" si="1"/>
        <v>99.333333333333343</v>
      </c>
    </row>
    <row r="50" spans="1:9" ht="30" x14ac:dyDescent="0.2">
      <c r="A50" s="18" t="s">
        <v>118</v>
      </c>
      <c r="B50" s="25">
        <f>SUM(B51)</f>
        <v>0</v>
      </c>
      <c r="C50" s="19">
        <f>B50*100/B5</f>
        <v>0</v>
      </c>
      <c r="D50" s="25">
        <f>SUM(D51)</f>
        <v>0</v>
      </c>
      <c r="E50" s="19">
        <f>D50*100/D5</f>
        <v>0</v>
      </c>
      <c r="F50" s="25">
        <f>SUM(F51)</f>
        <v>0</v>
      </c>
      <c r="G50" s="20">
        <f>F50*100/F5</f>
        <v>0</v>
      </c>
      <c r="H50" s="20" t="s">
        <v>122</v>
      </c>
      <c r="I50" s="20" t="s">
        <v>22</v>
      </c>
    </row>
    <row r="51" spans="1:9" ht="15" x14ac:dyDescent="0.2">
      <c r="A51" s="18" t="s">
        <v>119</v>
      </c>
      <c r="B51" s="25">
        <v>0</v>
      </c>
      <c r="C51" s="19"/>
      <c r="D51" s="25">
        <v>0</v>
      </c>
      <c r="E51" s="19"/>
      <c r="F51" s="25">
        <v>0</v>
      </c>
      <c r="G51" s="20"/>
      <c r="H51" s="20" t="s">
        <v>122</v>
      </c>
      <c r="I51" s="20" t="s">
        <v>22</v>
      </c>
    </row>
    <row r="52" spans="1:9" ht="45" x14ac:dyDescent="0.2">
      <c r="A52" s="18" t="s">
        <v>77</v>
      </c>
      <c r="B52" s="25">
        <v>2998.9</v>
      </c>
      <c r="C52" s="19">
        <f>B52*100/B5</f>
        <v>0.7050100545450072</v>
      </c>
      <c r="D52" s="25">
        <v>6538.9</v>
      </c>
      <c r="E52" s="19">
        <f>D52*100/D5</f>
        <v>0.76797462767517988</v>
      </c>
      <c r="F52" s="25">
        <v>3251.5</v>
      </c>
      <c r="G52" s="20">
        <f>F52*100/F5</f>
        <v>0.74365970918479785</v>
      </c>
      <c r="H52" s="20">
        <f t="shared" si="0"/>
        <v>8.4230884657707747</v>
      </c>
      <c r="I52" s="20">
        <f t="shared" si="1"/>
        <v>49.725488996620228</v>
      </c>
    </row>
    <row r="53" spans="1:9" ht="30" x14ac:dyDescent="0.2">
      <c r="A53" s="18" t="s">
        <v>102</v>
      </c>
      <c r="B53" s="25">
        <v>2998.9</v>
      </c>
      <c r="C53" s="19"/>
      <c r="D53" s="25">
        <v>6539</v>
      </c>
      <c r="E53" s="19"/>
      <c r="F53" s="25">
        <v>3251.5</v>
      </c>
      <c r="G53" s="20"/>
      <c r="H53" s="20">
        <f t="shared" si="0"/>
        <v>8.4230884657707747</v>
      </c>
      <c r="I53" s="20">
        <f t="shared" si="1"/>
        <v>49.724728551766326</v>
      </c>
    </row>
    <row r="54" spans="1:9" ht="60" x14ac:dyDescent="0.2">
      <c r="A54" s="18" t="s">
        <v>116</v>
      </c>
      <c r="B54" s="25">
        <f>SUM(B55:B56)</f>
        <v>0</v>
      </c>
      <c r="C54" s="19">
        <v>1</v>
      </c>
      <c r="D54" s="25">
        <v>44.9</v>
      </c>
      <c r="E54" s="19">
        <f>D54*100/D5</f>
        <v>5.2733733170128886E-3</v>
      </c>
      <c r="F54" s="25">
        <f>SUM(F55:F56)</f>
        <v>0</v>
      </c>
      <c r="G54" s="20">
        <f>F54*100/F5</f>
        <v>0</v>
      </c>
      <c r="H54" s="20" t="e">
        <f t="shared" si="0"/>
        <v>#DIV/0!</v>
      </c>
      <c r="I54" s="20">
        <f t="shared" si="1"/>
        <v>0</v>
      </c>
    </row>
    <row r="55" spans="1:9" ht="60" x14ac:dyDescent="0.2">
      <c r="A55" s="18" t="s">
        <v>121</v>
      </c>
      <c r="B55" s="25">
        <v>0</v>
      </c>
      <c r="C55" s="19"/>
      <c r="D55" s="25">
        <v>0</v>
      </c>
      <c r="E55" s="19"/>
      <c r="F55" s="25">
        <v>0</v>
      </c>
      <c r="G55" s="20"/>
      <c r="H55" s="20" t="e">
        <f t="shared" si="0"/>
        <v>#DIV/0!</v>
      </c>
      <c r="I55" s="20" t="e">
        <f t="shared" si="1"/>
        <v>#DIV/0!</v>
      </c>
    </row>
    <row r="56" spans="1:9" ht="30" x14ac:dyDescent="0.2">
      <c r="A56" s="18" t="s">
        <v>117</v>
      </c>
      <c r="B56" s="25">
        <v>0</v>
      </c>
      <c r="C56" s="19"/>
      <c r="D56" s="25">
        <v>44.9</v>
      </c>
      <c r="E56" s="19">
        <v>0</v>
      </c>
      <c r="F56" s="25">
        <v>0</v>
      </c>
      <c r="G56" s="20"/>
      <c r="H56" s="20" t="s">
        <v>22</v>
      </c>
      <c r="I56" s="20">
        <f t="shared" si="1"/>
        <v>0</v>
      </c>
    </row>
    <row r="57" spans="1:9" ht="30" x14ac:dyDescent="0.2">
      <c r="A57" s="18" t="s">
        <v>103</v>
      </c>
      <c r="B57" s="25">
        <v>21146.9</v>
      </c>
      <c r="C57" s="19"/>
      <c r="D57" s="25">
        <v>-18613.5</v>
      </c>
      <c r="E57" s="19"/>
      <c r="F57" s="25">
        <v>11034.1</v>
      </c>
      <c r="G57" s="20"/>
      <c r="H57" s="20"/>
      <c r="I57" s="20"/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workbookViewId="0">
      <selection activeCell="G14" sqref="G14"/>
    </sheetView>
  </sheetViews>
  <sheetFormatPr defaultRowHeight="12.75" x14ac:dyDescent="0.2"/>
  <cols>
    <col min="1" max="1" width="37.7109375" customWidth="1"/>
    <col min="2" max="9" width="17.5703125" customWidth="1"/>
  </cols>
  <sheetData>
    <row r="1" spans="1:9" ht="14.25" x14ac:dyDescent="0.2">
      <c r="A1" s="66" t="s">
        <v>106</v>
      </c>
      <c r="B1" s="67"/>
      <c r="C1" s="67"/>
      <c r="D1" s="67"/>
      <c r="E1" s="67"/>
      <c r="F1" s="67"/>
      <c r="G1" s="67"/>
      <c r="H1" s="67"/>
      <c r="I1" s="67"/>
    </row>
    <row r="2" spans="1:9" ht="15" x14ac:dyDescent="0.25">
      <c r="A2" s="2"/>
      <c r="B2" s="2"/>
      <c r="C2" s="2"/>
      <c r="D2" s="2"/>
      <c r="E2" s="2"/>
      <c r="F2" s="2"/>
      <c r="G2" s="2"/>
      <c r="H2" s="2"/>
      <c r="I2" s="3" t="s">
        <v>84</v>
      </c>
    </row>
    <row r="3" spans="1:9" s="1" customFormat="1" ht="71.25" x14ac:dyDescent="0.2">
      <c r="A3" s="4" t="s">
        <v>0</v>
      </c>
      <c r="B3" s="26" t="s">
        <v>127</v>
      </c>
      <c r="C3" s="4" t="s">
        <v>1</v>
      </c>
      <c r="D3" s="4" t="s">
        <v>125</v>
      </c>
      <c r="E3" s="4" t="s">
        <v>2</v>
      </c>
      <c r="F3" s="4" t="s">
        <v>128</v>
      </c>
      <c r="G3" s="4" t="s">
        <v>2</v>
      </c>
      <c r="H3" s="4" t="s">
        <v>3</v>
      </c>
      <c r="I3" s="4" t="s">
        <v>4</v>
      </c>
    </row>
    <row r="4" spans="1:9" s="1" customFormat="1" ht="15" x14ac:dyDescent="0.25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</row>
    <row r="5" spans="1:9" ht="30" x14ac:dyDescent="0.25">
      <c r="A5" s="6" t="s">
        <v>83</v>
      </c>
      <c r="B5" s="7">
        <v>-21146.9</v>
      </c>
      <c r="C5" s="7"/>
      <c r="D5" s="68">
        <v>18613.5</v>
      </c>
      <c r="E5" s="7"/>
      <c r="F5" s="7">
        <v>-11034.1</v>
      </c>
      <c r="G5" s="7"/>
      <c r="H5" s="7"/>
      <c r="I5" s="7"/>
    </row>
    <row r="6" spans="1:9" ht="60" x14ac:dyDescent="0.25">
      <c r="A6" s="8" t="s">
        <v>78</v>
      </c>
      <c r="B6" s="9">
        <v>0</v>
      </c>
      <c r="C6" s="9"/>
      <c r="D6" s="69">
        <v>0</v>
      </c>
      <c r="E6" s="9"/>
      <c r="F6" s="9">
        <v>0</v>
      </c>
      <c r="G6" s="9"/>
      <c r="H6" s="9"/>
      <c r="I6" s="9"/>
    </row>
    <row r="7" spans="1:9" ht="30" x14ac:dyDescent="0.25">
      <c r="A7" s="10" t="s">
        <v>79</v>
      </c>
      <c r="B7" s="11">
        <v>25000</v>
      </c>
      <c r="C7" s="11"/>
      <c r="D7" s="70">
        <v>0</v>
      </c>
      <c r="E7" s="11"/>
      <c r="F7" s="24">
        <v>0</v>
      </c>
      <c r="G7" s="11"/>
      <c r="H7" s="11"/>
      <c r="I7" s="11"/>
    </row>
    <row r="8" spans="1:9" ht="45" x14ac:dyDescent="0.25">
      <c r="A8" s="12" t="s">
        <v>80</v>
      </c>
      <c r="B8" s="13">
        <v>0</v>
      </c>
      <c r="C8" s="13"/>
      <c r="D8" s="71">
        <v>0</v>
      </c>
      <c r="E8" s="13"/>
      <c r="F8" s="23">
        <v>0</v>
      </c>
      <c r="G8" s="13"/>
      <c r="H8" s="13"/>
      <c r="I8" s="13"/>
    </row>
    <row r="9" spans="1:9" ht="30" x14ac:dyDescent="0.25">
      <c r="A9" s="12" t="s">
        <v>81</v>
      </c>
      <c r="B9" s="13">
        <v>0</v>
      </c>
      <c r="C9" s="13"/>
      <c r="D9" s="71">
        <v>0</v>
      </c>
      <c r="E9" s="13"/>
      <c r="F9" s="13">
        <v>0</v>
      </c>
      <c r="G9" s="13"/>
      <c r="H9" s="13"/>
      <c r="I9" s="13"/>
    </row>
    <row r="10" spans="1:9" ht="30" x14ac:dyDescent="0.25">
      <c r="A10" s="12" t="s">
        <v>82</v>
      </c>
      <c r="B10" s="13">
        <v>-46146.9</v>
      </c>
      <c r="C10" s="13"/>
      <c r="D10" s="71">
        <v>18613.5</v>
      </c>
      <c r="E10" s="13"/>
      <c r="F10" s="71">
        <v>-11034</v>
      </c>
      <c r="G10" s="13"/>
      <c r="H10" s="13"/>
      <c r="I10" s="13"/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Доходы</vt:lpstr>
      <vt:lpstr>Расходы</vt:lpstr>
      <vt:lpstr>Источники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Козлова</dc:creator>
  <cp:lastModifiedBy>Maria</cp:lastModifiedBy>
  <dcterms:created xsi:type="dcterms:W3CDTF">2021-07-16T11:47:31Z</dcterms:created>
  <dcterms:modified xsi:type="dcterms:W3CDTF">2024-07-04T06:54:32Z</dcterms:modified>
</cp:coreProperties>
</file>