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13" i="3" l="1"/>
  <c r="B5" i="3" s="1"/>
  <c r="F5" i="3"/>
  <c r="D5" i="3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" i="3"/>
  <c r="H7" i="3"/>
  <c r="H8" i="3"/>
  <c r="H10" i="3"/>
  <c r="H12" i="3"/>
  <c r="H13" i="3"/>
  <c r="H14" i="3"/>
  <c r="H18" i="3"/>
  <c r="H19" i="3"/>
  <c r="H20" i="3"/>
  <c r="H23" i="3"/>
  <c r="H25" i="3"/>
  <c r="H29" i="3"/>
  <c r="H30" i="3"/>
  <c r="H31" i="3"/>
  <c r="H32" i="3"/>
  <c r="H34" i="3"/>
  <c r="H35" i="3"/>
  <c r="H36" i="3"/>
  <c r="H37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E49" i="3"/>
  <c r="E47" i="3"/>
  <c r="E43" i="3"/>
  <c r="E38" i="3"/>
  <c r="E35" i="3"/>
  <c r="E29" i="3"/>
  <c r="E23" i="3"/>
  <c r="E18" i="3"/>
  <c r="E15" i="3"/>
  <c r="E13" i="3"/>
  <c r="E5" i="3" s="1"/>
  <c r="E6" i="3"/>
  <c r="F43" i="3"/>
  <c r="D43" i="3"/>
  <c r="F29" i="3"/>
  <c r="B27" i="3"/>
  <c r="F27" i="3"/>
  <c r="D27" i="3"/>
  <c r="F23" i="3"/>
  <c r="D23" i="3"/>
  <c r="F15" i="3"/>
  <c r="D15" i="3"/>
  <c r="B43" i="3"/>
  <c r="B6" i="3"/>
  <c r="H6" i="3" s="1"/>
  <c r="I32" i="4" l="1"/>
  <c r="I36" i="4"/>
  <c r="I35" i="4"/>
  <c r="H36" i="4"/>
  <c r="H32" i="4"/>
  <c r="I16" i="4"/>
  <c r="I15" i="4"/>
  <c r="I14" i="4"/>
  <c r="I11" i="4"/>
  <c r="I10" i="4"/>
  <c r="I9" i="4"/>
  <c r="I8" i="4"/>
  <c r="G12" i="4"/>
  <c r="F7" i="4"/>
  <c r="D7" i="4"/>
  <c r="F27" i="4"/>
  <c r="D27" i="4"/>
  <c r="F28" i="4"/>
  <c r="D28" i="4"/>
  <c r="F17" i="4"/>
  <c r="D17" i="4"/>
  <c r="B17" i="4"/>
  <c r="B11" i="4"/>
  <c r="D11" i="4"/>
  <c r="F11" i="4"/>
  <c r="B27" i="4"/>
  <c r="B28" i="4"/>
  <c r="F8" i="4" l="1"/>
  <c r="D8" i="4"/>
  <c r="B8" i="4"/>
  <c r="D6" i="3"/>
  <c r="F49" i="3" l="1"/>
  <c r="D49" i="3"/>
  <c r="B49" i="3"/>
  <c r="F47" i="3"/>
  <c r="D47" i="3"/>
  <c r="B47" i="3"/>
  <c r="F38" i="3"/>
  <c r="D38" i="3"/>
  <c r="B38" i="3"/>
  <c r="F35" i="3"/>
  <c r="D35" i="3"/>
  <c r="B35" i="3"/>
  <c r="D29" i="3"/>
  <c r="B29" i="3"/>
  <c r="B23" i="3"/>
  <c r="F18" i="3"/>
  <c r="D18" i="3"/>
  <c r="B18" i="3"/>
  <c r="F13" i="3"/>
  <c r="D13" i="3"/>
  <c r="F6" i="3"/>
  <c r="I27" i="4" l="1"/>
  <c r="B7" i="4"/>
  <c r="C8" i="4" s="1"/>
  <c r="C47" i="3" l="1"/>
  <c r="C38" i="3"/>
  <c r="C29" i="3"/>
  <c r="H5" i="3"/>
  <c r="C49" i="3"/>
  <c r="C43" i="3"/>
  <c r="C35" i="3"/>
  <c r="C13" i="3"/>
  <c r="C6" i="3"/>
  <c r="G49" i="3"/>
  <c r="G29" i="3"/>
  <c r="G6" i="3"/>
  <c r="G15" i="3"/>
  <c r="G43" i="3"/>
  <c r="G35" i="3"/>
  <c r="G18" i="3"/>
  <c r="G47" i="3"/>
  <c r="G13" i="3"/>
  <c r="G38" i="3"/>
  <c r="G23" i="3"/>
  <c r="C15" i="3"/>
  <c r="C23" i="3"/>
  <c r="I31" i="4"/>
  <c r="I30" i="4"/>
  <c r="I29" i="4"/>
  <c r="I28" i="4"/>
  <c r="I25" i="4"/>
  <c r="I24" i="4"/>
  <c r="I23" i="4"/>
  <c r="I22" i="4"/>
  <c r="I21" i="4"/>
  <c r="I20" i="4"/>
  <c r="I19" i="4"/>
  <c r="I18" i="4"/>
  <c r="I17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1" i="4"/>
  <c r="H10" i="4"/>
  <c r="H9" i="4"/>
  <c r="H8" i="4"/>
  <c r="E31" i="4"/>
  <c r="C32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1" i="4"/>
  <c r="C10" i="4"/>
  <c r="C9" i="4"/>
  <c r="C5" i="3" l="1"/>
  <c r="H7" i="4"/>
  <c r="I7" i="4"/>
  <c r="G11" i="4"/>
  <c r="G17" i="4"/>
  <c r="G21" i="4"/>
  <c r="G27" i="4"/>
  <c r="G31" i="4"/>
  <c r="G9" i="4"/>
  <c r="G14" i="4"/>
  <c r="G19" i="4"/>
  <c r="G24" i="4"/>
  <c r="G29" i="4"/>
  <c r="E13" i="4"/>
  <c r="E23" i="4"/>
  <c r="E8" i="4"/>
  <c r="E10" i="4"/>
  <c r="E16" i="4"/>
  <c r="E18" i="4"/>
  <c r="E20" i="4"/>
  <c r="E25" i="4"/>
  <c r="E28" i="4"/>
  <c r="E30" i="4"/>
  <c r="E32" i="4"/>
  <c r="E9" i="4"/>
  <c r="E11" i="4"/>
  <c r="E14" i="4"/>
  <c r="E17" i="4"/>
  <c r="E19" i="4"/>
  <c r="E21" i="4"/>
  <c r="E24" i="4"/>
  <c r="E27" i="4"/>
  <c r="E29" i="4"/>
  <c r="G8" i="4"/>
  <c r="G10" i="4"/>
  <c r="G13" i="4"/>
  <c r="G16" i="4"/>
  <c r="G18" i="4"/>
  <c r="G20" i="4"/>
  <c r="G23" i="4"/>
  <c r="G25" i="4"/>
  <c r="G28" i="4"/>
  <c r="G30" i="4"/>
  <c r="G32" i="4"/>
</calcChain>
</file>

<file path=xl/sharedStrings.xml><?xml version="1.0" encoding="utf-8"?>
<sst xmlns="http://schemas.openxmlformats.org/spreadsheetml/2006/main" count="157" uniqueCount="116">
  <si>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</si>
  <si>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</si>
  <si>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</si>
  <si>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</si>
  <si>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</si>
  <si>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</si>
  <si>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</si>
  <si>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</si>
  <si>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</si>
  <si>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</si>
  <si>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</si>
  <si>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</si>
  <si>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</si>
  <si>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</si>
  <si>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</si>
  <si>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</si>
  <si>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</si>
  <si>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</si>
  <si>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</si>
  <si>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</si>
  <si>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</si>
  <si>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</si>
  <si>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</si>
  <si>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</si>
  <si>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</si>
  <si>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</si>
  <si>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</si>
  <si>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</si>
  <si>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</si>
  <si>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</si>
  <si>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</si>
  <si>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</si>
  <si>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</si>
  <si>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</si>
  <si>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</si>
  <si>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</si>
  <si>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</si>
  <si>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</si>
  <si>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</si>
  <si>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</si>
  <si>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</si>
  <si>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</si>
  <si>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</si>
  <si>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</si>
  <si>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</si>
  <si>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</si>
  <si>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</si>
  <si>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</si>
  <si>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</si>
  <si>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</si>
  <si>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</si>
  <si>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</si>
  <si>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</si>
  <si>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</si>
  <si>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</si>
  <si>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</si>
  <si>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</si>
  <si>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</si>
  <si>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</si>
  <si>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</si>
  <si>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</si>
  <si>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</si>
  <si>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</si>
  <si>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</si>
  <si>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</si>
  <si>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</si>
  <si>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</si>
  <si>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</si>
  <si>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</si>
  <si>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</si>
  <si>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</si>
  <si>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</si>
  <si>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</si>
  <si>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</si>
  <si>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</si>
  <si>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</si>
  <si>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</si>
  <si>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</si>
  <si>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</si>
  <si>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</si>
  <si>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</si>
  <si>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</si>
  <si>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</si>
  <si>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</si>
  <si>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</si>
  <si>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</si>
  <si>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</si>
  <si>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Факт на 01.04.2021 (текущий) год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</si>
  <si>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</si>
  <si>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</si>
  <si>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</si>
  <si>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</si>
  <si>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</si>
  <si>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0,0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</si>
  <si>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</si>
  <si>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</si>
  <si>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</si>
  <si>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</si>
  <si>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</si>
  <si>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</si>
  <si>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</si>
  <si>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</si>
  <si>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Информация об исполнении  бюджета Кемского муниципального района за 1 квартал 2022 года</t>
  </si>
  <si>
    <t>Факт на 01.04.2021 (отчетный) год</t>
  </si>
  <si>
    <t>Факт на 01.04.2022 (текущий) год</t>
  </si>
  <si>
    <t>План на 2022 год по состоянию на 01.04.2022 (текущий) год</t>
  </si>
  <si>
    <t>УСН</t>
  </si>
  <si>
    <t>Факт на 01.04.2021 отчетный год</t>
  </si>
  <si>
    <t>План на 2021год по состоянию на 01.04.2022 (текущий ) год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</si>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</sst>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7" sqref="F7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3" t="s">
        <v>102</v>
      </c>
      <c r="B1" s="44"/>
      <c r="C1" s="44"/>
      <c r="D1" s="44"/>
      <c r="E1" s="44"/>
      <c r="F1" s="44"/>
      <c r="G1" s="44"/>
      <c r="H1" s="44"/>
      <c r="I1" s="44"/>
    </row>
    <row r="2" spans="1:9" s="1" customFormat="1" x14ac:dyDescent="0.2"/>
    <row r="3" spans="1:9" ht="14.25" x14ac:dyDescent="0.2">
      <c r="A3" s="42" t="s">
        <v>99</v>
      </c>
      <c r="B3" s="42"/>
      <c r="C3" s="42"/>
      <c r="D3" s="42"/>
      <c r="E3" s="42"/>
      <c r="F3" s="42"/>
      <c r="G3" s="42"/>
      <c r="H3" s="42"/>
      <c r="I3" s="42"/>
    </row>
    <row r="4" spans="1:9" ht="15" x14ac:dyDescent="0.25">
      <c r="I4" s="3" t="s">
        <v>80</v>
      </c>
    </row>
    <row r="5" spans="1:9" ht="71.25" x14ac:dyDescent="0.2">
      <c r="A5" s="4" t="s">
        <v>0</v>
      </c>
      <c r="B5" s="4" t="s">
        <v>103</v>
      </c>
      <c r="C5" s="4" t="s">
        <v>1</v>
      </c>
      <c r="D5" s="4" t="s">
        <v>105</v>
      </c>
      <c r="E5" s="4" t="s">
        <v>2</v>
      </c>
      <c r="F5" s="4" t="s">
        <v>104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37</v>
      </c>
      <c r="B7" s="17">
        <f>B8+B27</f>
        <v>110893</v>
      </c>
      <c r="C7" s="17">
        <v>100</v>
      </c>
      <c r="D7" s="17">
        <f>D8+D27</f>
        <v>634483</v>
      </c>
      <c r="E7" s="17">
        <v>100</v>
      </c>
      <c r="F7" s="17">
        <f>F8+F27</f>
        <v>106570.7</v>
      </c>
      <c r="G7" s="17">
        <v>100</v>
      </c>
      <c r="H7" s="17">
        <f t="shared" ref="H7:H15" si="0">F7/B7*100-100</f>
        <v>-3.8977212267681409</v>
      </c>
      <c r="I7" s="17">
        <f>F7/D7*100</f>
        <v>16.796462631780521</v>
      </c>
    </row>
    <row r="8" spans="1:9" ht="30" x14ac:dyDescent="0.25">
      <c r="A8" s="12" t="s">
        <v>14</v>
      </c>
      <c r="B8" s="15">
        <f>B9+B11+B16+B17+B21+B23+B24+B25+B26</f>
        <v>41808</v>
      </c>
      <c r="C8" s="36">
        <f>B8*100/B7</f>
        <v>37.70120747026413</v>
      </c>
      <c r="D8" s="15">
        <f>D9+D11+D16+D17+D21+D23+D24+D25+D26</f>
        <v>243017</v>
      </c>
      <c r="E8" s="15">
        <f>D8*100/D7</f>
        <v>38.301577820051918</v>
      </c>
      <c r="F8" s="15">
        <f>F9+F11+F16+F17+F21+F23+F24+F25+F26</f>
        <v>43114.7</v>
      </c>
      <c r="G8" s="36">
        <f>F8*100/F7</f>
        <v>40.456429393820251</v>
      </c>
      <c r="H8" s="15">
        <f t="shared" si="0"/>
        <v>3.1254783773440522</v>
      </c>
      <c r="I8" s="15">
        <f t="shared" ref="I8:I16" si="1">F8/D8*100</f>
        <v>17.741433726858613</v>
      </c>
    </row>
    <row r="9" spans="1:9" ht="15" x14ac:dyDescent="0.25">
      <c r="A9" s="12" t="s">
        <v>15</v>
      </c>
      <c r="B9" s="15">
        <v>32818</v>
      </c>
      <c r="C9" s="36">
        <f>B9*100/B7</f>
        <v>29.594293598333529</v>
      </c>
      <c r="D9" s="15">
        <v>164901</v>
      </c>
      <c r="E9" s="15">
        <f>D9*100/D7</f>
        <v>25.989821634306988</v>
      </c>
      <c r="F9" s="15">
        <v>38722</v>
      </c>
      <c r="G9" s="36">
        <f>F9*100/F7</f>
        <v>36.334564753726866</v>
      </c>
      <c r="H9" s="15">
        <f t="shared" si="0"/>
        <v>17.990127369126711</v>
      </c>
      <c r="I9" s="15">
        <f t="shared" si="1"/>
        <v>23.481967968659983</v>
      </c>
    </row>
    <row r="10" spans="1:9" ht="15" x14ac:dyDescent="0.25">
      <c r="A10" s="12" t="s">
        <v>16</v>
      </c>
      <c r="B10" s="15">
        <v>32818</v>
      </c>
      <c r="C10" s="36">
        <f>B10*100/B7</f>
        <v>29.594293598333529</v>
      </c>
      <c r="D10" s="15">
        <v>164901</v>
      </c>
      <c r="E10" s="15">
        <f>D10*100/D7</f>
        <v>25.989821634306988</v>
      </c>
      <c r="F10" s="15">
        <v>38722</v>
      </c>
      <c r="G10" s="36">
        <f>F10*100/F7</f>
        <v>36.334564753726866</v>
      </c>
      <c r="H10" s="15">
        <f t="shared" si="0"/>
        <v>17.990127369126711</v>
      </c>
      <c r="I10" s="15">
        <f t="shared" si="1"/>
        <v>23.481967968659983</v>
      </c>
    </row>
    <row r="11" spans="1:9" ht="30" x14ac:dyDescent="0.25">
      <c r="A11" s="12" t="s">
        <v>18</v>
      </c>
      <c r="B11" s="15">
        <f>B12+B13+B14+B15</f>
        <v>4529</v>
      </c>
      <c r="C11" s="36">
        <f>B11*100/B7</f>
        <v>4.0841171219103103</v>
      </c>
      <c r="D11" s="15">
        <f>D12+D13+D14+D15</f>
        <v>59700</v>
      </c>
      <c r="E11" s="15">
        <f>D11*100/D7</f>
        <v>9.4092355508343015</v>
      </c>
      <c r="F11" s="15">
        <f>F12+F13+F14+F15</f>
        <v>674</v>
      </c>
      <c r="G11" s="36">
        <f>F11*100/F7</f>
        <v>0.63244400196301609</v>
      </c>
      <c r="H11" s="15">
        <f t="shared" si="0"/>
        <v>-85.118127621991604</v>
      </c>
      <c r="I11" s="15">
        <f t="shared" si="1"/>
        <v>1.1289782244556112</v>
      </c>
    </row>
    <row r="12" spans="1:9" s="1" customFormat="1" ht="15" x14ac:dyDescent="0.25">
      <c r="A12" s="12" t="s">
        <v>106</v>
      </c>
      <c r="B12" s="15">
        <v>0</v>
      </c>
      <c r="C12" s="36"/>
      <c r="D12" s="15">
        <v>0</v>
      </c>
      <c r="E12" s="15"/>
      <c r="F12" s="15">
        <v>308</v>
      </c>
      <c r="G12" s="36">
        <f>F12*100/F7</f>
        <v>0.28901001870120024</v>
      </c>
      <c r="H12" s="15"/>
      <c r="I12" s="15"/>
    </row>
    <row r="13" spans="1:9" s="1" customFormat="1" ht="15" x14ac:dyDescent="0.25">
      <c r="A13" s="12" t="s">
        <v>81</v>
      </c>
      <c r="B13" s="15">
        <v>1189</v>
      </c>
      <c r="C13" s="36">
        <f>B13*100/B7</f>
        <v>1.0722047379004986</v>
      </c>
      <c r="D13" s="15">
        <v>0</v>
      </c>
      <c r="E13" s="15">
        <f>D13*100/D7</f>
        <v>0</v>
      </c>
      <c r="F13" s="15">
        <v>-43</v>
      </c>
      <c r="G13" s="36">
        <f>F13*100/F7</f>
        <v>-4.0348801312180556E-2</v>
      </c>
      <c r="H13" s="15">
        <f t="shared" si="0"/>
        <v>-103.61648444070647</v>
      </c>
      <c r="I13" s="15"/>
    </row>
    <row r="14" spans="1:9" ht="15" x14ac:dyDescent="0.25">
      <c r="A14" s="12" t="s">
        <v>19</v>
      </c>
      <c r="B14" s="15">
        <v>2935</v>
      </c>
      <c r="C14" s="36">
        <f>B14*100/B7</f>
        <v>2.6466954631942503</v>
      </c>
      <c r="D14" s="15">
        <v>58700</v>
      </c>
      <c r="E14" s="15">
        <f>D14*100/D7</f>
        <v>9.2516269151419337</v>
      </c>
      <c r="F14" s="15">
        <v>0</v>
      </c>
      <c r="G14" s="36">
        <f>F14*100/F7</f>
        <v>0</v>
      </c>
      <c r="H14" s="15">
        <f t="shared" si="0"/>
        <v>-100</v>
      </c>
      <c r="I14" s="15">
        <f t="shared" si="1"/>
        <v>0</v>
      </c>
    </row>
    <row r="15" spans="1:9" ht="15" x14ac:dyDescent="0.25">
      <c r="A15" s="12" t="s">
        <v>82</v>
      </c>
      <c r="B15" s="15">
        <v>405</v>
      </c>
      <c r="C15" s="36">
        <f>B15*100/B7</f>
        <v>0.36521692081556095</v>
      </c>
      <c r="D15" s="15">
        <v>1000</v>
      </c>
      <c r="E15" s="15">
        <v>0</v>
      </c>
      <c r="F15" s="15">
        <v>409</v>
      </c>
      <c r="G15" s="36">
        <v>0</v>
      </c>
      <c r="H15" s="15">
        <f t="shared" si="0"/>
        <v>0.98765432098765871</v>
      </c>
      <c r="I15" s="15">
        <f t="shared" si="1"/>
        <v>40.9</v>
      </c>
    </row>
    <row r="16" spans="1:9" ht="15" x14ac:dyDescent="0.25">
      <c r="A16" s="12" t="s">
        <v>20</v>
      </c>
      <c r="B16" s="15">
        <v>641</v>
      </c>
      <c r="C16" s="36">
        <f>B16*100/B7</f>
        <v>0.5780346820809249</v>
      </c>
      <c r="D16" s="15">
        <v>3000</v>
      </c>
      <c r="E16" s="15">
        <f>D16*100/D7</f>
        <v>0.47282590707710059</v>
      </c>
      <c r="F16" s="15">
        <v>536</v>
      </c>
      <c r="G16" s="36">
        <f>F16*100/F7</f>
        <v>0.50295250007741343</v>
      </c>
      <c r="H16" s="15">
        <f>F16/B16*100-100</f>
        <v>-16.380655226209058</v>
      </c>
      <c r="I16" s="15">
        <f t="shared" si="1"/>
        <v>17.866666666666667</v>
      </c>
    </row>
    <row r="17" spans="1:9" s="1" customFormat="1" ht="60" x14ac:dyDescent="0.25">
      <c r="A17" s="12" t="s">
        <v>83</v>
      </c>
      <c r="B17" s="15">
        <f>B18+B19+B20</f>
        <v>1019</v>
      </c>
      <c r="C17" s="36">
        <f>B17*100/B7</f>
        <v>0.91890380817544837</v>
      </c>
      <c r="D17" s="15">
        <f>D18+D19+D20</f>
        <v>5195.5</v>
      </c>
      <c r="E17" s="15">
        <f>D17*100/D7</f>
        <v>0.81885566673969201</v>
      </c>
      <c r="F17" s="15">
        <f>F18+F19+F20</f>
        <v>933</v>
      </c>
      <c r="G17" s="36">
        <f>F17*100/F7</f>
        <v>0.87547515405266174</v>
      </c>
      <c r="H17" s="15">
        <f>F17/B17*100-100</f>
        <v>-8.4396467124632011</v>
      </c>
      <c r="I17" s="15">
        <f t="shared" ref="I17:I25" si="2">F17/D17*100</f>
        <v>17.95784813781157</v>
      </c>
    </row>
    <row r="18" spans="1:9" s="1" customFormat="1" ht="30" x14ac:dyDescent="0.25">
      <c r="A18" s="12" t="s">
        <v>84</v>
      </c>
      <c r="B18" s="15">
        <v>791</v>
      </c>
      <c r="C18" s="36">
        <f>B18*100/B7</f>
        <v>0.71330020830891039</v>
      </c>
      <c r="D18" s="15">
        <v>3432.5</v>
      </c>
      <c r="E18" s="15">
        <f>D18*100/D7</f>
        <v>0.54099164201404926</v>
      </c>
      <c r="F18" s="15">
        <v>707</v>
      </c>
      <c r="G18" s="36">
        <f>F18*100/F7</f>
        <v>0.66340936110957327</v>
      </c>
      <c r="H18" s="15">
        <f>F18/B18*100-100</f>
        <v>-10.619469026548671</v>
      </c>
      <c r="I18" s="15">
        <f t="shared" si="2"/>
        <v>20.597232337946103</v>
      </c>
    </row>
    <row r="19" spans="1:9" s="1" customFormat="1" ht="15" x14ac:dyDescent="0.25">
      <c r="A19" s="12" t="s">
        <v>85</v>
      </c>
      <c r="B19" s="15">
        <v>214</v>
      </c>
      <c r="C19" s="36">
        <f>B19*100/B7</f>
        <v>0.19297881741859269</v>
      </c>
      <c r="D19" s="15">
        <v>1545</v>
      </c>
      <c r="E19" s="15">
        <f>D19*100/D7</f>
        <v>0.24350534214470679</v>
      </c>
      <c r="F19" s="15">
        <v>202</v>
      </c>
      <c r="G19" s="36">
        <f>F19*100/F7</f>
        <v>0.18954553174559235</v>
      </c>
      <c r="H19" s="15">
        <f>F19/B19*100-100</f>
        <v>-5.6074766355140184</v>
      </c>
      <c r="I19" s="15">
        <f t="shared" si="2"/>
        <v>13.074433656957929</v>
      </c>
    </row>
    <row r="20" spans="1:9" s="1" customFormat="1" ht="30" x14ac:dyDescent="0.25">
      <c r="A20" s="12" t="s">
        <v>86</v>
      </c>
      <c r="B20" s="15">
        <v>14</v>
      </c>
      <c r="C20" s="36">
        <f>B20*100/B7</f>
        <v>1.2624782447945317E-2</v>
      </c>
      <c r="D20" s="15">
        <v>218</v>
      </c>
      <c r="E20" s="15">
        <f>D20*100/D7</f>
        <v>3.4358682580935974E-2</v>
      </c>
      <c r="F20" s="15">
        <v>24</v>
      </c>
      <c r="G20" s="36">
        <f>F20*100/F7</f>
        <v>2.2520261197496123E-2</v>
      </c>
      <c r="H20" s="15">
        <f t="shared" ref="H20:H25" si="3">F20/B20*100-100</f>
        <v>71.428571428571416</v>
      </c>
      <c r="I20" s="15">
        <f t="shared" si="2"/>
        <v>11.009174311926607</v>
      </c>
    </row>
    <row r="21" spans="1:9" ht="30" x14ac:dyDescent="0.25">
      <c r="A21" s="12" t="s">
        <v>21</v>
      </c>
      <c r="B21" s="15">
        <v>833</v>
      </c>
      <c r="C21" s="36">
        <f>B21*100/B7</f>
        <v>0.75117455565274638</v>
      </c>
      <c r="D21" s="15">
        <v>902.5</v>
      </c>
      <c r="E21" s="15">
        <f>D21*100/D7</f>
        <v>0.14224179371236109</v>
      </c>
      <c r="F21" s="15">
        <v>470</v>
      </c>
      <c r="G21" s="36">
        <f>F21*100/F7</f>
        <v>0.44102178178429907</v>
      </c>
      <c r="H21" s="15">
        <f t="shared" si="3"/>
        <v>-43.577430972388953</v>
      </c>
      <c r="I21" s="15">
        <f t="shared" si="2"/>
        <v>52.07756232686981</v>
      </c>
    </row>
    <row r="22" spans="1:9" ht="30" x14ac:dyDescent="0.25">
      <c r="A22" s="12" t="s">
        <v>22</v>
      </c>
      <c r="B22" s="15">
        <v>833</v>
      </c>
      <c r="C22" s="36">
        <f>B22*100/B8</f>
        <v>1.992441637964026</v>
      </c>
      <c r="D22" s="15">
        <v>902.5</v>
      </c>
      <c r="E22" s="15">
        <v>0</v>
      </c>
      <c r="F22" s="15">
        <v>470</v>
      </c>
      <c r="G22" s="36">
        <v>0</v>
      </c>
      <c r="H22" s="15">
        <f t="shared" si="3"/>
        <v>-43.577430972388953</v>
      </c>
      <c r="I22" s="15">
        <f t="shared" si="2"/>
        <v>52.07756232686981</v>
      </c>
    </row>
    <row r="23" spans="1:9" ht="60" x14ac:dyDescent="0.25">
      <c r="A23" s="12" t="s">
        <v>23</v>
      </c>
      <c r="B23" s="15">
        <v>1808</v>
      </c>
      <c r="C23" s="36">
        <f>B23*100/B9</f>
        <v>5.5091717959656288</v>
      </c>
      <c r="D23" s="15">
        <v>8672</v>
      </c>
      <c r="E23" s="15">
        <f>D23*100/D7</f>
        <v>1.3667820887242055</v>
      </c>
      <c r="F23" s="15">
        <v>1548</v>
      </c>
      <c r="G23" s="36">
        <f>F23*100/F7</f>
        <v>1.4525568472385</v>
      </c>
      <c r="H23" s="15">
        <f t="shared" si="3"/>
        <v>-14.380530973451329</v>
      </c>
      <c r="I23" s="15">
        <f t="shared" si="2"/>
        <v>17.850553505535053</v>
      </c>
    </row>
    <row r="24" spans="1:9" ht="45" x14ac:dyDescent="0.25">
      <c r="A24" s="12" t="s">
        <v>24</v>
      </c>
      <c r="B24" s="15">
        <v>57</v>
      </c>
      <c r="C24" s="36">
        <f>B24*100/B10</f>
        <v>0.17368517277104029</v>
      </c>
      <c r="D24" s="15">
        <v>205</v>
      </c>
      <c r="E24" s="15">
        <f>D24*100/D7</f>
        <v>3.2309770316935209E-2</v>
      </c>
      <c r="F24" s="15">
        <v>72</v>
      </c>
      <c r="G24" s="36">
        <f>F24*100/F7</f>
        <v>6.7560783592488363E-2</v>
      </c>
      <c r="H24" s="15">
        <f t="shared" si="3"/>
        <v>26.315789473684205</v>
      </c>
      <c r="I24" s="15">
        <f t="shared" si="2"/>
        <v>35.121951219512191</v>
      </c>
    </row>
    <row r="25" spans="1:9" ht="30" x14ac:dyDescent="0.25">
      <c r="A25" s="12" t="s">
        <v>25</v>
      </c>
      <c r="B25" s="15">
        <v>101</v>
      </c>
      <c r="C25" s="36">
        <f>B25*100/B7</f>
        <v>9.1078787660176921E-2</v>
      </c>
      <c r="D25" s="15">
        <v>441</v>
      </c>
      <c r="E25" s="15">
        <f>D25*100/D7</f>
        <v>6.950540834033378E-2</v>
      </c>
      <c r="F25" s="15">
        <v>161</v>
      </c>
      <c r="G25" s="36">
        <f>F25*100/F7</f>
        <v>0.1510734188665365</v>
      </c>
      <c r="H25" s="15">
        <f t="shared" si="3"/>
        <v>59.405940594059416</v>
      </c>
      <c r="I25" s="15">
        <f t="shared" si="2"/>
        <v>36.507936507936506</v>
      </c>
    </row>
    <row r="26" spans="1:9" ht="15" x14ac:dyDescent="0.25">
      <c r="A26" s="12" t="s">
        <v>26</v>
      </c>
      <c r="B26" s="15">
        <v>2</v>
      </c>
      <c r="C26" s="36">
        <v>0</v>
      </c>
      <c r="D26" s="15">
        <v>0</v>
      </c>
      <c r="E26" s="15">
        <v>0</v>
      </c>
      <c r="F26" s="15">
        <v>-1.3</v>
      </c>
      <c r="G26" s="36" t="s">
        <v>17</v>
      </c>
      <c r="H26" s="15"/>
      <c r="I26" s="15"/>
    </row>
    <row r="27" spans="1:9" ht="28.5" x14ac:dyDescent="0.2">
      <c r="A27" s="16" t="s">
        <v>27</v>
      </c>
      <c r="B27" s="15">
        <f>B28+B36</f>
        <v>69085</v>
      </c>
      <c r="C27" s="36">
        <f>B27*100/B7</f>
        <v>62.29879252973587</v>
      </c>
      <c r="D27" s="15">
        <f>D28+D35+D36</f>
        <v>391466</v>
      </c>
      <c r="E27" s="15">
        <f>D27*100/D7</f>
        <v>61.698422179948082</v>
      </c>
      <c r="F27" s="15">
        <f>F28+F35+F36</f>
        <v>63456</v>
      </c>
      <c r="G27" s="36">
        <f>F27*100/F7</f>
        <v>59.543570606179749</v>
      </c>
      <c r="H27" s="15">
        <f t="shared" ref="H27:H32" si="4">F27/B27*100-100</f>
        <v>-8.1479337048563423</v>
      </c>
      <c r="I27" s="15">
        <f>F27*100/D27</f>
        <v>16.209836869613198</v>
      </c>
    </row>
    <row r="28" spans="1:9" ht="60" x14ac:dyDescent="0.25">
      <c r="A28" s="12" t="s">
        <v>28</v>
      </c>
      <c r="B28" s="15">
        <f>B29+B30+B31+B32</f>
        <v>69795</v>
      </c>
      <c r="C28" s="36">
        <f>B28*100/B7</f>
        <v>62.939049353881671</v>
      </c>
      <c r="D28" s="15">
        <f>D29+D30+D31+D32</f>
        <v>394305</v>
      </c>
      <c r="E28" s="15">
        <f>D28*100/D7</f>
        <v>62.145873096678713</v>
      </c>
      <c r="F28" s="15">
        <f>F29+F30+F31+F32</f>
        <v>64177</v>
      </c>
      <c r="G28" s="36">
        <f>F28*100/F7</f>
        <v>60.220116786321192</v>
      </c>
      <c r="H28" s="15">
        <f t="shared" si="4"/>
        <v>-8.049287198223368</v>
      </c>
      <c r="I28" s="15">
        <f t="shared" ref="I28:I31" si="5">F28/D28*100</f>
        <v>16.275979254637907</v>
      </c>
    </row>
    <row r="29" spans="1:9" ht="45" x14ac:dyDescent="0.25">
      <c r="A29" s="12" t="s">
        <v>29</v>
      </c>
      <c r="B29" s="15">
        <v>1281</v>
      </c>
      <c r="C29" s="36">
        <f>B29*100/B7</f>
        <v>1.1551675939869965</v>
      </c>
      <c r="D29" s="15">
        <v>4838</v>
      </c>
      <c r="E29" s="15">
        <f>D29*100/D7</f>
        <v>0.76251057947967082</v>
      </c>
      <c r="F29" s="15">
        <v>1616</v>
      </c>
      <c r="G29" s="36">
        <f>F29*100/F7</f>
        <v>1.5163642539647388</v>
      </c>
      <c r="H29" s="15">
        <f t="shared" si="4"/>
        <v>26.151444184231082</v>
      </c>
      <c r="I29" s="15">
        <f t="shared" si="5"/>
        <v>33.402232327408022</v>
      </c>
    </row>
    <row r="30" spans="1:9" ht="45" x14ac:dyDescent="0.25">
      <c r="A30" s="12" t="s">
        <v>30</v>
      </c>
      <c r="B30" s="15">
        <v>3466</v>
      </c>
      <c r="C30" s="36">
        <f>B30*100/B7</f>
        <v>3.1255354260413193</v>
      </c>
      <c r="D30" s="15">
        <v>88281</v>
      </c>
      <c r="E30" s="15">
        <f>D30*100/D7</f>
        <v>13.913847967557839</v>
      </c>
      <c r="F30" s="15">
        <v>2667</v>
      </c>
      <c r="G30" s="36">
        <f>F30*100/F7</f>
        <v>2.5025640255717567</v>
      </c>
      <c r="H30" s="15">
        <f t="shared" si="4"/>
        <v>-23.052510098095794</v>
      </c>
      <c r="I30" s="15">
        <f t="shared" si="5"/>
        <v>3.0210351038162235</v>
      </c>
    </row>
    <row r="31" spans="1:9" ht="45" x14ac:dyDescent="0.25">
      <c r="A31" s="12" t="s">
        <v>31</v>
      </c>
      <c r="B31" s="15">
        <v>56031</v>
      </c>
      <c r="C31" s="36">
        <v>7</v>
      </c>
      <c r="D31" s="15">
        <v>257833</v>
      </c>
      <c r="E31" s="15">
        <f>D31*100/D7</f>
        <v>40.636707366470027</v>
      </c>
      <c r="F31" s="15">
        <v>54853</v>
      </c>
      <c r="G31" s="36">
        <f>F31*100/F7</f>
        <v>51.470995311093951</v>
      </c>
      <c r="H31" s="15">
        <f t="shared" si="4"/>
        <v>-2.1024075957951851</v>
      </c>
      <c r="I31" s="15">
        <f t="shared" si="5"/>
        <v>21.274623496604391</v>
      </c>
    </row>
    <row r="32" spans="1:9" ht="15" x14ac:dyDescent="0.25">
      <c r="A32" s="12" t="s">
        <v>32</v>
      </c>
      <c r="B32" s="15">
        <v>9017</v>
      </c>
      <c r="C32" s="36">
        <f>B32*100/B7</f>
        <v>8.1312616666516373</v>
      </c>
      <c r="D32" s="15">
        <v>43353</v>
      </c>
      <c r="E32" s="15">
        <f>D32*100/D7</f>
        <v>6.8328071831711803</v>
      </c>
      <c r="F32" s="15">
        <v>5041</v>
      </c>
      <c r="G32" s="36">
        <f>F32*100/F7</f>
        <v>4.7301931956907479</v>
      </c>
      <c r="H32" s="15">
        <f t="shared" si="4"/>
        <v>-44.094488188976378</v>
      </c>
      <c r="I32" s="15">
        <f>F32*100/D32</f>
        <v>11.62779969090951</v>
      </c>
    </row>
    <row r="33" spans="1:9" ht="45" x14ac:dyDescent="0.25">
      <c r="A33" s="12" t="s">
        <v>33</v>
      </c>
      <c r="B33" s="15">
        <v>0</v>
      </c>
      <c r="C33" s="36">
        <v>0</v>
      </c>
      <c r="D33" s="15">
        <v>0</v>
      </c>
      <c r="E33" s="15">
        <v>0</v>
      </c>
      <c r="F33" s="15">
        <v>0</v>
      </c>
      <c r="G33" s="36">
        <v>0</v>
      </c>
      <c r="H33" s="14"/>
      <c r="I33" s="15"/>
    </row>
    <row r="34" spans="1:9" ht="30" x14ac:dyDescent="0.25">
      <c r="A34" s="12" t="s">
        <v>34</v>
      </c>
      <c r="B34" s="15">
        <v>4</v>
      </c>
      <c r="C34" s="36">
        <v>0</v>
      </c>
      <c r="D34" s="15">
        <v>0</v>
      </c>
      <c r="E34" s="15">
        <v>0</v>
      </c>
      <c r="F34" s="15">
        <v>0</v>
      </c>
      <c r="G34" s="36">
        <v>0</v>
      </c>
      <c r="H34" s="14"/>
      <c r="I34" s="15"/>
    </row>
    <row r="35" spans="1:9" ht="60" x14ac:dyDescent="0.25">
      <c r="A35" s="12" t="s">
        <v>35</v>
      </c>
      <c r="B35" s="15">
        <v>0</v>
      </c>
      <c r="C35" s="36">
        <v>0</v>
      </c>
      <c r="D35" s="15">
        <v>394</v>
      </c>
      <c r="E35" s="15">
        <v>0</v>
      </c>
      <c r="F35" s="15">
        <v>394</v>
      </c>
      <c r="G35" s="36">
        <v>0</v>
      </c>
      <c r="H35" s="14"/>
      <c r="I35" s="15">
        <f>F35*100/D35</f>
        <v>100</v>
      </c>
    </row>
    <row r="36" spans="1:9" ht="30" x14ac:dyDescent="0.25">
      <c r="A36" s="12" t="s">
        <v>36</v>
      </c>
      <c r="B36" s="15">
        <v>-710</v>
      </c>
      <c r="C36" s="15" t="s">
        <v>17</v>
      </c>
      <c r="D36" s="15">
        <v>-3233</v>
      </c>
      <c r="E36" s="15" t="s">
        <v>17</v>
      </c>
      <c r="F36" s="15">
        <v>-1115</v>
      </c>
      <c r="G36" s="36" t="s">
        <v>17</v>
      </c>
      <c r="H36" s="15">
        <f t="shared" ref="H36" si="6">F36/B36*100-100</f>
        <v>57.042253521126753</v>
      </c>
      <c r="I36" s="15">
        <f>F36*100/D36</f>
        <v>34.488091555830501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H57" sqref="H57"/>
    </sheetView>
  </sheetViews>
  <sheetFormatPr defaultRowHeight="12.75" x14ac:dyDescent="0.2"/>
  <cols>
    <col min="1" max="1" width="38.42578125" style="34" customWidth="1"/>
    <col min="2" max="2" width="14.5703125" style="35" customWidth="1"/>
    <col min="3" max="3" width="12.42578125" style="19" customWidth="1"/>
    <col min="4" max="4" width="15.42578125" style="19" customWidth="1"/>
    <col min="5" max="5" width="15.7109375" style="19" customWidth="1"/>
    <col min="6" max="6" width="17.140625" style="19" customWidth="1"/>
    <col min="7" max="7" width="16" style="19" customWidth="1"/>
    <col min="8" max="9" width="15.85546875" style="19" customWidth="1"/>
    <col min="10" max="16384" width="9.140625" style="19"/>
  </cols>
  <sheetData>
    <row r="1" spans="1:9" ht="14.25" x14ac:dyDescent="0.2">
      <c r="A1" s="45" t="s">
        <v>100</v>
      </c>
      <c r="B1" s="45"/>
      <c r="C1" s="45"/>
      <c r="D1" s="45"/>
      <c r="E1" s="45"/>
      <c r="F1" s="45"/>
      <c r="G1" s="45"/>
      <c r="H1" s="45"/>
      <c r="I1" s="45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88</v>
      </c>
    </row>
    <row r="3" spans="1:9" ht="80.25" customHeight="1" x14ac:dyDescent="0.2">
      <c r="A3" s="24" t="s">
        <v>0</v>
      </c>
      <c r="B3" s="25" t="s">
        <v>107</v>
      </c>
      <c r="C3" s="24" t="s">
        <v>89</v>
      </c>
      <c r="D3" s="24" t="s">
        <v>108</v>
      </c>
      <c r="E3" s="24" t="s">
        <v>90</v>
      </c>
      <c r="F3" s="24" t="s">
        <v>104</v>
      </c>
      <c r="G3" s="24" t="s">
        <v>90</v>
      </c>
      <c r="H3" s="24" t="s">
        <v>3</v>
      </c>
      <c r="I3" s="24" t="s">
        <v>91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5" x14ac:dyDescent="0.2">
      <c r="A5" s="29" t="s">
        <v>92</v>
      </c>
      <c r="B5" s="41">
        <f>B6+B13+B15+B18+B23+B27+B29+B35+B38+B43+B47+B49</f>
        <v>107491.74687999998</v>
      </c>
      <c r="C5" s="31">
        <f>SUM(C6+C13+C15+C23+C29+C35+C38+C43+C47+C49)</f>
        <v>99.598528191674319</v>
      </c>
      <c r="D5" s="38">
        <f>D6+D13+D15+D18+D23+D27+D29+D35+D38+D43+D47+D49</f>
        <v>658344.6876399999</v>
      </c>
      <c r="E5" s="31">
        <f>SUM(E6+E13+E18+E23+E29+E35+E38+E43+E47+E49)</f>
        <v>99.825319468419735</v>
      </c>
      <c r="F5" s="38">
        <f>F6+F13+F15+F18+F23+F27+F29+F35+F38+F43+F47+F49</f>
        <v>111177.36687000003</v>
      </c>
      <c r="G5" s="30">
        <v>100</v>
      </c>
      <c r="H5" s="40">
        <f>F5/B5*100-100</f>
        <v>3.4287469475350179</v>
      </c>
      <c r="I5" s="40">
        <f>F5/D5*100</f>
        <v>16.887410038735624</v>
      </c>
    </row>
    <row r="6" spans="1:9" ht="30" x14ac:dyDescent="0.2">
      <c r="A6" s="32" t="s">
        <v>38</v>
      </c>
      <c r="B6" s="39">
        <f>SUM(B7:B12)</f>
        <v>11925.43002</v>
      </c>
      <c r="C6" s="33">
        <f>B6*100/B5</f>
        <v>11.094275017516583</v>
      </c>
      <c r="D6" s="39">
        <f>SUM(D7:D12)</f>
        <v>62049.494529999996</v>
      </c>
      <c r="E6" s="33">
        <f>D6/D5*100</f>
        <v>9.4250771206845805</v>
      </c>
      <c r="F6" s="39">
        <f>SUM(F7:F12)</f>
        <v>10301.337660000001</v>
      </c>
      <c r="G6" s="33">
        <f>F6/F5*G5</f>
        <v>9.2656787528035096</v>
      </c>
      <c r="H6" s="40">
        <f t="shared" ref="H6:H52" si="0">F6/B6*100-100</f>
        <v>-13.618732048037288</v>
      </c>
      <c r="I6" s="40">
        <f t="shared" ref="I6:I52" si="1">F6/D6*100</f>
        <v>16.601807537722099</v>
      </c>
    </row>
    <row r="7" spans="1:9" ht="75" x14ac:dyDescent="0.2">
      <c r="A7" s="32" t="s">
        <v>39</v>
      </c>
      <c r="B7" s="39">
        <v>335.47624000000002</v>
      </c>
      <c r="C7" s="33"/>
      <c r="D7" s="39">
        <v>2231</v>
      </c>
      <c r="E7" s="33"/>
      <c r="F7" s="39">
        <v>548.46723999999995</v>
      </c>
      <c r="G7" s="33"/>
      <c r="H7" s="40">
        <f t="shared" si="0"/>
        <v>63.489146056960664</v>
      </c>
      <c r="I7" s="40">
        <f t="shared" si="1"/>
        <v>24.583919318691166</v>
      </c>
    </row>
    <row r="8" spans="1:9" ht="90" x14ac:dyDescent="0.2">
      <c r="A8" s="32" t="s">
        <v>40</v>
      </c>
      <c r="B8" s="39">
        <v>6547.2325600000004</v>
      </c>
      <c r="C8" s="33"/>
      <c r="D8" s="39">
        <v>39389.56</v>
      </c>
      <c r="E8" s="33"/>
      <c r="F8" s="39">
        <v>6267.1052200000004</v>
      </c>
      <c r="G8" s="33"/>
      <c r="H8" s="40">
        <f t="shared" si="0"/>
        <v>-4.2785610169314054</v>
      </c>
      <c r="I8" s="40">
        <f t="shared" si="1"/>
        <v>15.910574324770321</v>
      </c>
    </row>
    <row r="9" spans="1:9" ht="15" x14ac:dyDescent="0.2">
      <c r="A9" s="32" t="s">
        <v>41</v>
      </c>
      <c r="B9" s="39">
        <v>0</v>
      </c>
      <c r="C9" s="33"/>
      <c r="D9" s="39">
        <v>11.6</v>
      </c>
      <c r="E9" s="33"/>
      <c r="F9" s="39">
        <v>11.6</v>
      </c>
      <c r="G9" s="33"/>
      <c r="H9" s="40" t="s">
        <v>115</v>
      </c>
      <c r="I9" s="40">
        <f t="shared" si="1"/>
        <v>100</v>
      </c>
    </row>
    <row r="10" spans="1:9" ht="60" x14ac:dyDescent="0.2">
      <c r="A10" s="32" t="s">
        <v>42</v>
      </c>
      <c r="B10" s="39">
        <v>3097.8382900000001</v>
      </c>
      <c r="C10" s="33"/>
      <c r="D10" s="39">
        <v>6821.3</v>
      </c>
      <c r="E10" s="33"/>
      <c r="F10" s="39">
        <v>1311.3865800000001</v>
      </c>
      <c r="G10" s="33"/>
      <c r="H10" s="40">
        <f t="shared" si="0"/>
        <v>-57.667687682948745</v>
      </c>
      <c r="I10" s="40">
        <f t="shared" si="1"/>
        <v>19.224877662615629</v>
      </c>
    </row>
    <row r="11" spans="1:9" ht="15" x14ac:dyDescent="0.2">
      <c r="A11" s="32" t="s">
        <v>43</v>
      </c>
      <c r="B11" s="39">
        <v>0</v>
      </c>
      <c r="C11" s="33"/>
      <c r="D11" s="39">
        <v>100</v>
      </c>
      <c r="E11" s="33"/>
      <c r="F11" s="39">
        <v>0</v>
      </c>
      <c r="G11" s="33"/>
      <c r="H11" s="40" t="s">
        <v>115</v>
      </c>
      <c r="I11" s="40">
        <f t="shared" si="1"/>
        <v>0</v>
      </c>
    </row>
    <row r="12" spans="1:9" ht="15" x14ac:dyDescent="0.2">
      <c r="A12" s="32" t="s">
        <v>44</v>
      </c>
      <c r="B12" s="39">
        <v>1944.88293</v>
      </c>
      <c r="C12" s="33"/>
      <c r="D12" s="39">
        <v>13496.034530000001</v>
      </c>
      <c r="E12" s="33"/>
      <c r="F12" s="39">
        <v>2162.77862</v>
      </c>
      <c r="G12" s="33"/>
      <c r="H12" s="40">
        <f t="shared" si="0"/>
        <v>11.203537582593739</v>
      </c>
      <c r="I12" s="40">
        <f t="shared" si="1"/>
        <v>16.025289615200769</v>
      </c>
    </row>
    <row r="13" spans="1:9" ht="15" x14ac:dyDescent="0.2">
      <c r="A13" s="32" t="s">
        <v>45</v>
      </c>
      <c r="B13" s="39">
        <f>SUM(B14)</f>
        <v>47.492919999999998</v>
      </c>
      <c r="C13" s="33">
        <f>B13*100/B5</f>
        <v>4.4182852524500722E-2</v>
      </c>
      <c r="D13" s="39">
        <f>D14</f>
        <v>574.5</v>
      </c>
      <c r="E13" s="33">
        <f>D13/D5*100</f>
        <v>8.7264317732924673E-2</v>
      </c>
      <c r="F13" s="39">
        <f>SUM(F14)</f>
        <v>66.627120000000005</v>
      </c>
      <c r="G13" s="33">
        <f>F13/F5*G5</f>
        <v>5.9928672422964707E-2</v>
      </c>
      <c r="H13" s="40">
        <f t="shared" si="0"/>
        <v>40.288531427421191</v>
      </c>
      <c r="I13" s="40">
        <f t="shared" si="1"/>
        <v>11.597409921671019</v>
      </c>
    </row>
    <row r="14" spans="1:9" ht="30" x14ac:dyDescent="0.2">
      <c r="A14" s="32" t="s">
        <v>46</v>
      </c>
      <c r="B14" s="39">
        <v>47.492919999999998</v>
      </c>
      <c r="C14" s="33"/>
      <c r="D14" s="39">
        <v>574.5</v>
      </c>
      <c r="E14" s="33"/>
      <c r="F14" s="39">
        <v>66.627120000000005</v>
      </c>
      <c r="G14" s="33"/>
      <c r="H14" s="40">
        <f t="shared" si="0"/>
        <v>40.288531427421191</v>
      </c>
      <c r="I14" s="40">
        <f t="shared" si="1"/>
        <v>11.597409921671019</v>
      </c>
    </row>
    <row r="15" spans="1:9" ht="45" x14ac:dyDescent="0.2">
      <c r="A15" s="32" t="s">
        <v>47</v>
      </c>
      <c r="B15" s="39">
        <v>0</v>
      </c>
      <c r="C15" s="33">
        <f>B15/B5*100</f>
        <v>0</v>
      </c>
      <c r="D15" s="39">
        <f>SUM(D16:D17)</f>
        <v>250</v>
      </c>
      <c r="E15" s="33">
        <f>D15/D5*100</f>
        <v>3.7974028604405866E-2</v>
      </c>
      <c r="F15" s="39">
        <f>SUM(F16:F17)</f>
        <v>0</v>
      </c>
      <c r="G15" s="33">
        <f>F15/F5*G5</f>
        <v>0</v>
      </c>
      <c r="H15" s="40" t="s">
        <v>115</v>
      </c>
      <c r="I15" s="40">
        <f t="shared" si="1"/>
        <v>0</v>
      </c>
    </row>
    <row r="16" spans="1:9" ht="63.75" customHeight="1" x14ac:dyDescent="0.2">
      <c r="A16" s="32" t="s">
        <v>94</v>
      </c>
      <c r="B16" s="39">
        <v>0</v>
      </c>
      <c r="C16" s="33"/>
      <c r="D16" s="39">
        <v>100</v>
      </c>
      <c r="E16" s="33"/>
      <c r="F16" s="39" t="s">
        <v>93</v>
      </c>
      <c r="G16" s="33"/>
      <c r="H16" s="40" t="s">
        <v>115</v>
      </c>
      <c r="I16" s="40">
        <f t="shared" si="1"/>
        <v>0</v>
      </c>
    </row>
    <row r="17" spans="1:9" ht="63.75" customHeight="1" x14ac:dyDescent="0.2">
      <c r="A17" s="32" t="s">
        <v>110</v>
      </c>
      <c r="B17" s="39">
        <v>0</v>
      </c>
      <c r="C17" s="33"/>
      <c r="D17" s="39">
        <v>150</v>
      </c>
      <c r="E17" s="33"/>
      <c r="F17" s="39">
        <v>0</v>
      </c>
      <c r="G17" s="33"/>
      <c r="H17" s="40" t="s">
        <v>115</v>
      </c>
      <c r="I17" s="40">
        <f t="shared" si="1"/>
        <v>0</v>
      </c>
    </row>
    <row r="18" spans="1:9" ht="15" x14ac:dyDescent="0.2">
      <c r="A18" s="32" t="s">
        <v>48</v>
      </c>
      <c r="B18" s="39">
        <f>SUM(B19:B22)</f>
        <v>431.54906</v>
      </c>
      <c r="C18" s="33"/>
      <c r="D18" s="39">
        <f>SUM(D19:D22)</f>
        <v>7719.7798199999997</v>
      </c>
      <c r="E18" s="33">
        <f>D18/D5*100</f>
        <v>1.1726045588175806</v>
      </c>
      <c r="F18" s="39">
        <f>SUM(F19:F22)</f>
        <v>235.94488000000001</v>
      </c>
      <c r="G18" s="33">
        <f>F18/F5*G5</f>
        <v>0.21222384253432713</v>
      </c>
      <c r="H18" s="40">
        <f t="shared" si="0"/>
        <v>-45.326058640934122</v>
      </c>
      <c r="I18" s="40">
        <f t="shared" si="1"/>
        <v>3.056367998847926</v>
      </c>
    </row>
    <row r="19" spans="1:9" ht="15" x14ac:dyDescent="0.2">
      <c r="A19" s="32" t="s">
        <v>49</v>
      </c>
      <c r="B19" s="39">
        <v>111.52</v>
      </c>
      <c r="C19" s="33"/>
      <c r="D19" s="39">
        <v>1236.9000000000001</v>
      </c>
      <c r="E19" s="33"/>
      <c r="F19" s="39">
        <v>0</v>
      </c>
      <c r="G19" s="33"/>
      <c r="H19" s="40">
        <f t="shared" si="0"/>
        <v>-100</v>
      </c>
      <c r="I19" s="40">
        <f t="shared" si="1"/>
        <v>0</v>
      </c>
    </row>
    <row r="20" spans="1:9" ht="15" x14ac:dyDescent="0.2">
      <c r="A20" s="32" t="s">
        <v>50</v>
      </c>
      <c r="B20" s="39">
        <v>320.02906000000002</v>
      </c>
      <c r="C20" s="33"/>
      <c r="D20" s="39">
        <v>3100</v>
      </c>
      <c r="E20" s="33"/>
      <c r="F20" s="39">
        <v>235.94488000000001</v>
      </c>
      <c r="G20" s="33"/>
      <c r="H20" s="40">
        <f t="shared" si="0"/>
        <v>-26.273920249617333</v>
      </c>
      <c r="I20" s="40">
        <f t="shared" si="1"/>
        <v>7.6111251612903237</v>
      </c>
    </row>
    <row r="21" spans="1:9" ht="15" x14ac:dyDescent="0.2">
      <c r="A21" s="32" t="s">
        <v>51</v>
      </c>
      <c r="B21" s="39">
        <v>0</v>
      </c>
      <c r="C21" s="33"/>
      <c r="D21" s="39">
        <v>0</v>
      </c>
      <c r="E21" s="33"/>
      <c r="F21" s="39">
        <v>0</v>
      </c>
      <c r="G21" s="33"/>
      <c r="H21" s="40" t="s">
        <v>115</v>
      </c>
      <c r="I21" s="40" t="s">
        <v>115</v>
      </c>
    </row>
    <row r="22" spans="1:9" ht="30" x14ac:dyDescent="0.2">
      <c r="A22" s="32" t="s">
        <v>52</v>
      </c>
      <c r="B22" s="39">
        <v>0</v>
      </c>
      <c r="C22" s="33"/>
      <c r="D22" s="39">
        <v>3382.8798200000001</v>
      </c>
      <c r="E22" s="33"/>
      <c r="F22" s="39">
        <v>0</v>
      </c>
      <c r="G22" s="33"/>
      <c r="H22" s="40" t="s">
        <v>115</v>
      </c>
      <c r="I22" s="40">
        <f t="shared" si="1"/>
        <v>0</v>
      </c>
    </row>
    <row r="23" spans="1:9" ht="30" x14ac:dyDescent="0.2">
      <c r="A23" s="32" t="s">
        <v>53</v>
      </c>
      <c r="B23" s="39">
        <f>SUM(B24:B25)</f>
        <v>2398.06</v>
      </c>
      <c r="C23" s="33">
        <f>B23/B5*100</f>
        <v>2.2309247636259091</v>
      </c>
      <c r="D23" s="39">
        <f>SUM(D24:D26)</f>
        <v>47233.580999999998</v>
      </c>
      <c r="E23" s="33">
        <f>D23/D5*100</f>
        <v>7.1745974239300843</v>
      </c>
      <c r="F23" s="39">
        <f>SUM(F24:F26)</f>
        <v>0</v>
      </c>
      <c r="G23" s="33">
        <f>F23/F5*G5</f>
        <v>0</v>
      </c>
      <c r="H23" s="40">
        <f t="shared" si="0"/>
        <v>-100</v>
      </c>
      <c r="I23" s="40">
        <f t="shared" si="1"/>
        <v>0</v>
      </c>
    </row>
    <row r="24" spans="1:9" ht="15" x14ac:dyDescent="0.2">
      <c r="A24" s="32" t="s">
        <v>54</v>
      </c>
      <c r="B24" s="39">
        <v>0</v>
      </c>
      <c r="C24" s="33"/>
      <c r="D24" s="39">
        <v>36491.4</v>
      </c>
      <c r="E24" s="33"/>
      <c r="F24" s="39" t="s">
        <v>93</v>
      </c>
      <c r="G24" s="33"/>
      <c r="H24" s="40" t="s">
        <v>115</v>
      </c>
      <c r="I24" s="40">
        <f t="shared" si="1"/>
        <v>0</v>
      </c>
    </row>
    <row r="25" spans="1:9" ht="15" x14ac:dyDescent="0.2">
      <c r="A25" s="32" t="s">
        <v>55</v>
      </c>
      <c r="B25" s="39">
        <v>2398.06</v>
      </c>
      <c r="C25" s="33"/>
      <c r="D25" s="39">
        <v>5259.82</v>
      </c>
      <c r="E25" s="33"/>
      <c r="F25" s="39">
        <v>0</v>
      </c>
      <c r="G25" s="33"/>
      <c r="H25" s="40">
        <f t="shared" si="0"/>
        <v>-100</v>
      </c>
      <c r="I25" s="40">
        <f t="shared" si="1"/>
        <v>0</v>
      </c>
    </row>
    <row r="26" spans="1:9" ht="15" x14ac:dyDescent="0.2">
      <c r="A26" s="32" t="s">
        <v>111</v>
      </c>
      <c r="B26" s="39">
        <v>0</v>
      </c>
      <c r="C26" s="33"/>
      <c r="D26" s="39">
        <v>5482.3609999999999</v>
      </c>
      <c r="E26" s="33"/>
      <c r="F26" s="39">
        <v>0</v>
      </c>
      <c r="G26" s="33"/>
      <c r="H26" s="40" t="s">
        <v>115</v>
      </c>
      <c r="I26" s="40">
        <f t="shared" si="1"/>
        <v>0</v>
      </c>
    </row>
    <row r="27" spans="1:9" ht="15" x14ac:dyDescent="0.2">
      <c r="A27" s="32" t="s">
        <v>112</v>
      </c>
      <c r="B27" s="39">
        <f>SUM(B28)</f>
        <v>0</v>
      </c>
      <c r="C27" s="33"/>
      <c r="D27" s="39">
        <f>SUM(D28)</f>
        <v>900</v>
      </c>
      <c r="E27" s="33"/>
      <c r="F27" s="39">
        <f>SUM(F28)</f>
        <v>0</v>
      </c>
      <c r="G27" s="33"/>
      <c r="H27" s="40" t="s">
        <v>115</v>
      </c>
      <c r="I27" s="40">
        <f t="shared" si="1"/>
        <v>0</v>
      </c>
    </row>
    <row r="28" spans="1:9" ht="30" x14ac:dyDescent="0.2">
      <c r="A28" s="32" t="s">
        <v>113</v>
      </c>
      <c r="B28" s="39">
        <v>0</v>
      </c>
      <c r="C28" s="33"/>
      <c r="D28" s="39">
        <v>900</v>
      </c>
      <c r="E28" s="33"/>
      <c r="F28" s="39">
        <v>0</v>
      </c>
      <c r="G28" s="33"/>
      <c r="H28" s="40" t="s">
        <v>115</v>
      </c>
      <c r="I28" s="40">
        <f t="shared" si="1"/>
        <v>0</v>
      </c>
    </row>
    <row r="29" spans="1:9" ht="15" x14ac:dyDescent="0.2">
      <c r="A29" s="32" t="s">
        <v>56</v>
      </c>
      <c r="B29" s="39">
        <f>SUM(B30:B34)</f>
        <v>78569.237149999986</v>
      </c>
      <c r="C29" s="33">
        <f>B29*100/B5</f>
        <v>73.093274070345075</v>
      </c>
      <c r="D29" s="39">
        <f>SUM(D30:D34)</f>
        <v>434365.17299999995</v>
      </c>
      <c r="E29" s="33">
        <f>D29/D5*100</f>
        <v>65.978382017038797</v>
      </c>
      <c r="F29" s="39">
        <f>SUM(F30:F34)</f>
        <v>83429.881300000008</v>
      </c>
      <c r="G29" s="33">
        <f>F29/F5*G5</f>
        <v>75.042145401370036</v>
      </c>
      <c r="H29" s="40">
        <f t="shared" si="0"/>
        <v>6.1864469177934893</v>
      </c>
      <c r="I29" s="40">
        <f t="shared" si="1"/>
        <v>19.207313681200684</v>
      </c>
    </row>
    <row r="30" spans="1:9" ht="15" x14ac:dyDescent="0.2">
      <c r="A30" s="32" t="s">
        <v>57</v>
      </c>
      <c r="B30" s="39">
        <v>18456.85413</v>
      </c>
      <c r="C30" s="33"/>
      <c r="D30" s="39">
        <v>98302.9</v>
      </c>
      <c r="E30" s="33"/>
      <c r="F30" s="39">
        <v>20459.599999999999</v>
      </c>
      <c r="G30" s="33"/>
      <c r="H30" s="40">
        <f t="shared" si="0"/>
        <v>10.850960060115085</v>
      </c>
      <c r="I30" s="40">
        <f t="shared" si="1"/>
        <v>20.812814270993023</v>
      </c>
    </row>
    <row r="31" spans="1:9" ht="15" x14ac:dyDescent="0.2">
      <c r="A31" s="32" t="s">
        <v>58</v>
      </c>
      <c r="B31" s="39">
        <v>48517.820760000002</v>
      </c>
      <c r="C31" s="33"/>
      <c r="D31" s="39">
        <v>275838.77299999999</v>
      </c>
      <c r="E31" s="33"/>
      <c r="F31" s="39">
        <v>51635.517480000002</v>
      </c>
      <c r="G31" s="33"/>
      <c r="H31" s="40">
        <f t="shared" si="0"/>
        <v>6.425879545213121</v>
      </c>
      <c r="I31" s="40">
        <f t="shared" si="1"/>
        <v>18.719455904772317</v>
      </c>
    </row>
    <row r="32" spans="1:9" ht="15" x14ac:dyDescent="0.2">
      <c r="A32" s="32" t="s">
        <v>59</v>
      </c>
      <c r="B32" s="39">
        <v>6241.2385899999999</v>
      </c>
      <c r="C32" s="33"/>
      <c r="D32" s="39">
        <v>33481.9</v>
      </c>
      <c r="E32" s="33"/>
      <c r="F32" s="39">
        <v>6083.3176700000004</v>
      </c>
      <c r="G32" s="33"/>
      <c r="H32" s="40">
        <f t="shared" si="0"/>
        <v>-2.5302817337095149</v>
      </c>
      <c r="I32" s="40">
        <f t="shared" si="1"/>
        <v>18.168973893357308</v>
      </c>
    </row>
    <row r="33" spans="1:9" ht="15" x14ac:dyDescent="0.2">
      <c r="A33" s="32" t="s">
        <v>60</v>
      </c>
      <c r="B33" s="39" t="s">
        <v>93</v>
      </c>
      <c r="C33" s="33"/>
      <c r="D33" s="39">
        <v>360</v>
      </c>
      <c r="E33" s="33"/>
      <c r="F33" s="39">
        <v>0</v>
      </c>
      <c r="G33" s="33"/>
      <c r="H33" s="40" t="s">
        <v>115</v>
      </c>
      <c r="I33" s="40">
        <f t="shared" si="1"/>
        <v>0</v>
      </c>
    </row>
    <row r="34" spans="1:9" ht="15" x14ac:dyDescent="0.2">
      <c r="A34" s="32" t="s">
        <v>61</v>
      </c>
      <c r="B34" s="39">
        <v>5353.3236699999998</v>
      </c>
      <c r="C34" s="33"/>
      <c r="D34" s="39">
        <v>26381.599999999999</v>
      </c>
      <c r="E34" s="33"/>
      <c r="F34" s="39">
        <v>5251.4461499999998</v>
      </c>
      <c r="G34" s="33"/>
      <c r="H34" s="40">
        <f t="shared" si="0"/>
        <v>-1.9030704339982378</v>
      </c>
      <c r="I34" s="40">
        <f t="shared" si="1"/>
        <v>19.90571515753404</v>
      </c>
    </row>
    <row r="35" spans="1:9" ht="15" x14ac:dyDescent="0.2">
      <c r="A35" s="32" t="s">
        <v>62</v>
      </c>
      <c r="B35" s="39">
        <f>SUM(B36:B37)</f>
        <v>6389.1016899999995</v>
      </c>
      <c r="C35" s="33">
        <f>B35*100/B5</f>
        <v>5.943806734420801</v>
      </c>
      <c r="D35" s="39">
        <f>SUM(D36:D37)</f>
        <v>34827.659289999996</v>
      </c>
      <c r="E35" s="33">
        <f>D35/D5*100</f>
        <v>5.2901861204118461</v>
      </c>
      <c r="F35" s="39">
        <f>SUM(F36:F37)</f>
        <v>6523.29756</v>
      </c>
      <c r="G35" s="33">
        <f>F35/F5*G5</f>
        <v>5.8674690214850189</v>
      </c>
      <c r="H35" s="40">
        <f t="shared" si="0"/>
        <v>2.1003871359574617</v>
      </c>
      <c r="I35" s="40">
        <f t="shared" si="1"/>
        <v>18.730221016814134</v>
      </c>
    </row>
    <row r="36" spans="1:9" ht="15" x14ac:dyDescent="0.2">
      <c r="A36" s="32" t="s">
        <v>63</v>
      </c>
      <c r="B36" s="39">
        <v>4499.7259999999997</v>
      </c>
      <c r="C36" s="33"/>
      <c r="D36" s="39">
        <v>26136.65929</v>
      </c>
      <c r="E36" s="33"/>
      <c r="F36" s="39">
        <v>4588.4250000000002</v>
      </c>
      <c r="G36" s="33"/>
      <c r="H36" s="40">
        <f t="shared" si="0"/>
        <v>1.9712089136094164</v>
      </c>
      <c r="I36" s="40">
        <f t="shared" si="1"/>
        <v>17.555514456109361</v>
      </c>
    </row>
    <row r="37" spans="1:9" ht="30" x14ac:dyDescent="0.2">
      <c r="A37" s="32" t="s">
        <v>95</v>
      </c>
      <c r="B37" s="39">
        <v>1889.3756900000001</v>
      </c>
      <c r="C37" s="33"/>
      <c r="D37" s="39">
        <v>8691</v>
      </c>
      <c r="E37" s="33"/>
      <c r="F37" s="39">
        <v>1934.87256</v>
      </c>
      <c r="G37" s="33"/>
      <c r="H37" s="40">
        <f t="shared" si="0"/>
        <v>2.4080372284243765</v>
      </c>
      <c r="I37" s="40">
        <f t="shared" si="1"/>
        <v>22.262945115636864</v>
      </c>
    </row>
    <row r="38" spans="1:9" ht="15" x14ac:dyDescent="0.2">
      <c r="A38" s="32" t="s">
        <v>64</v>
      </c>
      <c r="B38" s="39">
        <f>SUM(B39:B42)</f>
        <v>2913.80539</v>
      </c>
      <c r="C38" s="33">
        <f>B38*100/B5</f>
        <v>2.7107247528992811</v>
      </c>
      <c r="D38" s="39">
        <f>SUM(D39:D42)</f>
        <v>21591.5</v>
      </c>
      <c r="E38" s="33">
        <f>D38/D5*100</f>
        <v>3.2796649544481165</v>
      </c>
      <c r="F38" s="39">
        <f>SUM(F39:F42)</f>
        <v>3388.7501399999996</v>
      </c>
      <c r="G38" s="33">
        <f>F38/F5*G5</f>
        <v>3.0480575636968208</v>
      </c>
      <c r="H38" s="40">
        <f t="shared" si="0"/>
        <v>16.299810262894738</v>
      </c>
      <c r="I38" s="40">
        <f t="shared" si="1"/>
        <v>15.694834263483315</v>
      </c>
    </row>
    <row r="39" spans="1:9" ht="15" x14ac:dyDescent="0.2">
      <c r="A39" s="32" t="s">
        <v>65</v>
      </c>
      <c r="B39" s="39">
        <v>731.61992999999995</v>
      </c>
      <c r="C39" s="33"/>
      <c r="D39" s="39">
        <v>2927</v>
      </c>
      <c r="E39" s="33"/>
      <c r="F39" s="39">
        <v>760.81304999999998</v>
      </c>
      <c r="G39" s="33"/>
      <c r="H39" s="40">
        <f t="shared" si="0"/>
        <v>3.9902029459476296</v>
      </c>
      <c r="I39" s="40">
        <f t="shared" si="1"/>
        <v>25.99292962077212</v>
      </c>
    </row>
    <row r="40" spans="1:9" ht="15" x14ac:dyDescent="0.2">
      <c r="A40" s="32" t="s">
        <v>66</v>
      </c>
      <c r="B40" s="39">
        <v>986.38779999999997</v>
      </c>
      <c r="C40" s="33"/>
      <c r="D40" s="39">
        <v>8710.7000000000007</v>
      </c>
      <c r="E40" s="33"/>
      <c r="F40" s="39">
        <v>473.57844999999998</v>
      </c>
      <c r="G40" s="33"/>
      <c r="H40" s="40">
        <f t="shared" si="0"/>
        <v>-51.988614417169394</v>
      </c>
      <c r="I40" s="40">
        <f t="shared" si="1"/>
        <v>5.4367438896988753</v>
      </c>
    </row>
    <row r="41" spans="1:9" ht="15" x14ac:dyDescent="0.2">
      <c r="A41" s="32" t="s">
        <v>67</v>
      </c>
      <c r="B41" s="39">
        <v>984.14679999999998</v>
      </c>
      <c r="C41" s="33"/>
      <c r="D41" s="39">
        <v>8541.7999999999993</v>
      </c>
      <c r="E41" s="33"/>
      <c r="F41" s="39">
        <v>1934.83115</v>
      </c>
      <c r="G41" s="33"/>
      <c r="H41" s="40">
        <f t="shared" si="0"/>
        <v>96.599851770081443</v>
      </c>
      <c r="I41" s="40">
        <f t="shared" si="1"/>
        <v>22.651328174389473</v>
      </c>
    </row>
    <row r="42" spans="1:9" ht="30" x14ac:dyDescent="0.2">
      <c r="A42" s="32" t="s">
        <v>68</v>
      </c>
      <c r="B42" s="39">
        <v>211.65085999999999</v>
      </c>
      <c r="C42" s="33"/>
      <c r="D42" s="39">
        <v>1412</v>
      </c>
      <c r="E42" s="33"/>
      <c r="F42" s="39">
        <v>219.52749</v>
      </c>
      <c r="G42" s="33"/>
      <c r="H42" s="40">
        <f t="shared" si="0"/>
        <v>3.7215204322817357</v>
      </c>
      <c r="I42" s="40">
        <f t="shared" si="1"/>
        <v>15.547272662889519</v>
      </c>
    </row>
    <row r="43" spans="1:9" ht="15" x14ac:dyDescent="0.2">
      <c r="A43" s="32" t="s">
        <v>69</v>
      </c>
      <c r="B43" s="39">
        <f>SUM(B44:B45)</f>
        <v>1615.9369999999999</v>
      </c>
      <c r="C43" s="33">
        <f>B43*100/B5</f>
        <v>1.5033126234370118</v>
      </c>
      <c r="D43" s="39">
        <f>SUM(D44:D46)</f>
        <v>23265.9</v>
      </c>
      <c r="E43" s="33">
        <f>D43/D5*100</f>
        <v>3.5339998084289856</v>
      </c>
      <c r="F43" s="39">
        <f>SUM(F44:F46)</f>
        <v>1670.4233999999999</v>
      </c>
      <c r="G43" s="33">
        <f>F43/F5*G5</f>
        <v>1.5024851253701934</v>
      </c>
      <c r="H43" s="40">
        <f t="shared" si="0"/>
        <v>3.3718146190105216</v>
      </c>
      <c r="I43" s="40">
        <f t="shared" si="1"/>
        <v>7.1797067811690054</v>
      </c>
    </row>
    <row r="44" spans="1:9" ht="15" x14ac:dyDescent="0.2">
      <c r="A44" s="32" t="s">
        <v>109</v>
      </c>
      <c r="B44" s="39">
        <v>1614.8</v>
      </c>
      <c r="C44" s="33"/>
      <c r="D44" s="39">
        <v>6015.9</v>
      </c>
      <c r="E44" s="33"/>
      <c r="F44" s="39">
        <v>1653.886</v>
      </c>
      <c r="G44" s="33"/>
      <c r="H44" s="40">
        <f t="shared" si="0"/>
        <v>2.4204855090413702</v>
      </c>
      <c r="I44" s="40">
        <f t="shared" si="1"/>
        <v>27.491913096959724</v>
      </c>
    </row>
    <row r="45" spans="1:9" ht="15" x14ac:dyDescent="0.2">
      <c r="A45" s="32" t="s">
        <v>70</v>
      </c>
      <c r="B45" s="39">
        <v>1.137</v>
      </c>
      <c r="C45" s="33"/>
      <c r="D45" s="39">
        <v>10750</v>
      </c>
      <c r="E45" s="33"/>
      <c r="F45" s="39">
        <v>0</v>
      </c>
      <c r="G45" s="33"/>
      <c r="H45" s="40">
        <f t="shared" si="0"/>
        <v>-100</v>
      </c>
      <c r="I45" s="40">
        <f t="shared" si="1"/>
        <v>0</v>
      </c>
    </row>
    <row r="46" spans="1:9" ht="15" x14ac:dyDescent="0.2">
      <c r="A46" s="32" t="s">
        <v>114</v>
      </c>
      <c r="B46" s="39">
        <v>0</v>
      </c>
      <c r="C46" s="33"/>
      <c r="D46" s="39">
        <v>6500</v>
      </c>
      <c r="E46" s="33"/>
      <c r="F46" s="39">
        <v>16.537400000000002</v>
      </c>
      <c r="G46" s="33"/>
      <c r="H46" s="40" t="s">
        <v>115</v>
      </c>
      <c r="I46" s="40">
        <f t="shared" si="1"/>
        <v>0.25442153846153848</v>
      </c>
    </row>
    <row r="47" spans="1:9" ht="45" x14ac:dyDescent="0.2">
      <c r="A47" s="32" t="s">
        <v>71</v>
      </c>
      <c r="B47" s="39">
        <f>SUM(B48)</f>
        <v>1193.13365</v>
      </c>
      <c r="C47" s="33">
        <f>B47*100/B5</f>
        <v>1.1099769839371694</v>
      </c>
      <c r="D47" s="39">
        <f>SUM(D48)</f>
        <v>8691.1</v>
      </c>
      <c r="E47" s="33">
        <f>D47/D5*100</f>
        <v>1.3201443200150071</v>
      </c>
      <c r="F47" s="39">
        <f>SUM(F48)</f>
        <v>2139.1048099999998</v>
      </c>
      <c r="G47" s="33">
        <f>F47/F5*G5</f>
        <v>1.9240470162432073</v>
      </c>
      <c r="H47" s="40">
        <f t="shared" si="0"/>
        <v>79.284593138413271</v>
      </c>
      <c r="I47" s="40">
        <f t="shared" si="1"/>
        <v>24.612590005868068</v>
      </c>
    </row>
    <row r="48" spans="1:9" ht="30" x14ac:dyDescent="0.2">
      <c r="A48" s="32" t="s">
        <v>96</v>
      </c>
      <c r="B48" s="39">
        <v>1193.13365</v>
      </c>
      <c r="C48" s="33"/>
      <c r="D48" s="39">
        <v>8691.1</v>
      </c>
      <c r="E48" s="33"/>
      <c r="F48" s="39">
        <v>2139.1048099999998</v>
      </c>
      <c r="G48" s="33"/>
      <c r="H48" s="40">
        <f t="shared" si="0"/>
        <v>79.284593138413271</v>
      </c>
      <c r="I48" s="40">
        <f t="shared" si="1"/>
        <v>24.612590005868068</v>
      </c>
    </row>
    <row r="49" spans="1:9" ht="60" customHeight="1" x14ac:dyDescent="0.2">
      <c r="A49" s="32" t="s">
        <v>97</v>
      </c>
      <c r="B49" s="39">
        <f>SUM(B50:B51)</f>
        <v>2008</v>
      </c>
      <c r="C49" s="33">
        <f>B49*100/B5</f>
        <v>1.868050392967993</v>
      </c>
      <c r="D49" s="39">
        <f>SUM(D50:D51)</f>
        <v>16876</v>
      </c>
      <c r="E49" s="33">
        <f>D49/D5*100</f>
        <v>2.5633988269118135</v>
      </c>
      <c r="F49" s="39">
        <f>SUM(F50:F51)</f>
        <v>3422</v>
      </c>
      <c r="G49" s="33">
        <f>F49/F5*G5</f>
        <v>3.077964604073915</v>
      </c>
      <c r="H49" s="40">
        <f t="shared" si="0"/>
        <v>70.418326693227101</v>
      </c>
      <c r="I49" s="40">
        <f t="shared" si="1"/>
        <v>20.277316899739276</v>
      </c>
    </row>
    <row r="50" spans="1:9" ht="60" x14ac:dyDescent="0.2">
      <c r="A50" s="32" t="s">
        <v>72</v>
      </c>
      <c r="B50" s="39">
        <v>1808</v>
      </c>
      <c r="C50" s="33"/>
      <c r="D50" s="39">
        <v>7276</v>
      </c>
      <c r="E50" s="33"/>
      <c r="F50" s="39">
        <v>1824</v>
      </c>
      <c r="G50" s="33"/>
      <c r="H50" s="40">
        <f t="shared" si="0"/>
        <v>0.88495575221239164</v>
      </c>
      <c r="I50" s="40">
        <f t="shared" si="1"/>
        <v>25.068719076415611</v>
      </c>
    </row>
    <row r="51" spans="1:9" ht="30" x14ac:dyDescent="0.2">
      <c r="A51" s="32" t="s">
        <v>73</v>
      </c>
      <c r="B51" s="39">
        <v>200</v>
      </c>
      <c r="C51" s="33"/>
      <c r="D51" s="39">
        <v>9600</v>
      </c>
      <c r="E51" s="33"/>
      <c r="F51" s="39">
        <v>1598</v>
      </c>
      <c r="G51" s="33"/>
      <c r="H51" s="40">
        <f t="shared" si="0"/>
        <v>699</v>
      </c>
      <c r="I51" s="40">
        <f t="shared" si="1"/>
        <v>16.645833333333336</v>
      </c>
    </row>
    <row r="52" spans="1:9" ht="30" x14ac:dyDescent="0.2">
      <c r="A52" s="32" t="s">
        <v>98</v>
      </c>
      <c r="B52" s="39">
        <v>3401</v>
      </c>
      <c r="C52" s="33"/>
      <c r="D52" s="39">
        <v>-23862</v>
      </c>
      <c r="E52" s="33"/>
      <c r="F52" s="39">
        <v>-4606</v>
      </c>
      <c r="G52" s="33"/>
      <c r="H52" s="40">
        <f t="shared" si="0"/>
        <v>-235.43075566009998</v>
      </c>
      <c r="I52" s="40">
        <f t="shared" si="1"/>
        <v>19.302656944095215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3" sqref="B3"/>
    </sheetView>
  </sheetViews>
  <sheetFormatPr defaultRowHeight="12.75" x14ac:dyDescent="0.2"/>
  <cols>
    <col min="1" max="1" width="37.7109375" customWidth="1"/>
    <col min="2" max="2" width="17.5703125" customWidth="1"/>
    <col min="3" max="3" width="12.42578125" customWidth="1"/>
    <col min="4" max="4" width="17.5703125" customWidth="1"/>
    <col min="5" max="5" width="13.7109375" customWidth="1"/>
    <col min="6" max="6" width="17.5703125" customWidth="1"/>
    <col min="7" max="7" width="12.42578125" customWidth="1"/>
    <col min="8" max="8" width="10.42578125" customWidth="1"/>
    <col min="9" max="9" width="11.28515625" customWidth="1"/>
  </cols>
  <sheetData>
    <row r="1" spans="1:9" ht="14.25" x14ac:dyDescent="0.2">
      <c r="A1" s="46" t="s">
        <v>101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80</v>
      </c>
    </row>
    <row r="3" spans="1:9" s="1" customFormat="1" ht="99.75" x14ac:dyDescent="0.2">
      <c r="A3" s="4" t="s">
        <v>0</v>
      </c>
      <c r="B3" s="37" t="s">
        <v>103</v>
      </c>
      <c r="C3" s="4" t="s">
        <v>1</v>
      </c>
      <c r="D3" s="4" t="s">
        <v>105</v>
      </c>
      <c r="E3" s="4" t="s">
        <v>2</v>
      </c>
      <c r="F3" s="4" t="s">
        <v>87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79</v>
      </c>
      <c r="B5" s="7">
        <v>-3402</v>
      </c>
      <c r="C5" s="7"/>
      <c r="D5" s="7">
        <v>23861</v>
      </c>
      <c r="E5" s="7"/>
      <c r="F5" s="7">
        <v>4606</v>
      </c>
      <c r="G5" s="7"/>
      <c r="H5" s="7"/>
      <c r="I5" s="7"/>
    </row>
    <row r="6" spans="1:9" ht="60" x14ac:dyDescent="0.25">
      <c r="A6" s="8" t="s">
        <v>74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75</v>
      </c>
      <c r="B7" s="11">
        <v>-4747.6000000000004</v>
      </c>
      <c r="C7" s="11"/>
      <c r="D7" s="11">
        <v>24662</v>
      </c>
      <c r="E7" s="11"/>
      <c r="F7" s="11">
        <v>-3856</v>
      </c>
      <c r="G7" s="11"/>
      <c r="H7" s="11"/>
      <c r="I7" s="11"/>
    </row>
    <row r="8" spans="1:9" ht="45" x14ac:dyDescent="0.25">
      <c r="A8" s="12" t="s">
        <v>76</v>
      </c>
      <c r="B8" s="13">
        <v>-2608</v>
      </c>
      <c r="C8" s="13"/>
      <c r="D8" s="13">
        <v>-800</v>
      </c>
      <c r="E8" s="13"/>
      <c r="F8" s="13">
        <v>-400</v>
      </c>
      <c r="G8" s="13"/>
      <c r="H8" s="13"/>
      <c r="I8" s="13"/>
    </row>
    <row r="9" spans="1:9" ht="30" x14ac:dyDescent="0.25">
      <c r="A9" s="12" t="s">
        <v>77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78</v>
      </c>
      <c r="B10" s="13">
        <v>3954</v>
      </c>
      <c r="C10" s="13"/>
      <c r="D10" s="13">
        <v>-0.5</v>
      </c>
      <c r="E10" s="13"/>
      <c r="F10" s="13">
        <v>8862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2022-04-22T13:41:20Z</dcterms:modified>
</cp:coreProperties>
</file>