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F13" i="3" l="1"/>
  <c r="B19" i="4"/>
  <c r="B17" i="4" l="1"/>
  <c r="F27" i="4"/>
  <c r="F19" i="4"/>
  <c r="D19" i="4"/>
  <c r="F44" i="3" l="1"/>
  <c r="D44" i="3"/>
  <c r="I48" i="3" l="1"/>
  <c r="F17" i="4"/>
  <c r="B28" i="4"/>
  <c r="B27" i="4" s="1"/>
  <c r="B44" i="3"/>
  <c r="B23" i="3"/>
  <c r="H24" i="4" l="1"/>
  <c r="B21" i="4"/>
  <c r="B11" i="4"/>
  <c r="F23" i="3" l="1"/>
  <c r="D23" i="3"/>
  <c r="I27" i="3"/>
  <c r="I36" i="4" l="1"/>
  <c r="H36" i="4"/>
  <c r="I32" i="4"/>
  <c r="H32" i="4"/>
  <c r="I31" i="4"/>
  <c r="H31" i="4"/>
  <c r="I30" i="4"/>
  <c r="H30" i="4"/>
  <c r="I29" i="4"/>
  <c r="H29" i="4"/>
  <c r="F28" i="4"/>
  <c r="D28" i="4"/>
  <c r="D27" i="4" s="1"/>
  <c r="I25" i="4"/>
  <c r="H25" i="4"/>
  <c r="I24" i="4"/>
  <c r="C24" i="4"/>
  <c r="I23" i="4"/>
  <c r="H23" i="4"/>
  <c r="C23" i="4"/>
  <c r="I22" i="4"/>
  <c r="H22" i="4"/>
  <c r="I21" i="4"/>
  <c r="H21" i="4"/>
  <c r="I20" i="4"/>
  <c r="H20" i="4"/>
  <c r="I19" i="4"/>
  <c r="H19" i="4"/>
  <c r="I18" i="4"/>
  <c r="H18" i="4"/>
  <c r="D17" i="4"/>
  <c r="B8" i="4"/>
  <c r="I16" i="4"/>
  <c r="H16" i="4"/>
  <c r="I15" i="4"/>
  <c r="H15" i="4"/>
  <c r="I14" i="4"/>
  <c r="H13" i="4"/>
  <c r="I12" i="4"/>
  <c r="H12" i="4"/>
  <c r="F11" i="4"/>
  <c r="H11" i="4" s="1"/>
  <c r="D11" i="4"/>
  <c r="I10" i="4"/>
  <c r="H10" i="4"/>
  <c r="I9" i="4"/>
  <c r="H9" i="4"/>
  <c r="I17" i="4" l="1"/>
  <c r="D8" i="4"/>
  <c r="F8" i="4"/>
  <c r="F7" i="4" s="1"/>
  <c r="G32" i="4" s="1"/>
  <c r="I11" i="4"/>
  <c r="H27" i="4"/>
  <c r="H28" i="4"/>
  <c r="H17" i="4"/>
  <c r="B7" i="4"/>
  <c r="C32" i="4" s="1"/>
  <c r="C22" i="4"/>
  <c r="I27" i="4"/>
  <c r="I28" i="4"/>
  <c r="C29" i="4" l="1"/>
  <c r="G16" i="4"/>
  <c r="G31" i="4"/>
  <c r="G24" i="4"/>
  <c r="G30" i="4"/>
  <c r="G14" i="4"/>
  <c r="G13" i="4"/>
  <c r="D7" i="4"/>
  <c r="E12" i="4" s="1"/>
  <c r="G23" i="4"/>
  <c r="H8" i="4"/>
  <c r="G11" i="4"/>
  <c r="G19" i="4"/>
  <c r="G8" i="4"/>
  <c r="G28" i="4"/>
  <c r="G20" i="4"/>
  <c r="I8" i="4"/>
  <c r="G21" i="4"/>
  <c r="G17" i="4"/>
  <c r="G10" i="4"/>
  <c r="G27" i="4"/>
  <c r="G18" i="4"/>
  <c r="G29" i="4"/>
  <c r="G12" i="4"/>
  <c r="G25" i="4"/>
  <c r="G9" i="4"/>
  <c r="C19" i="4"/>
  <c r="C17" i="4"/>
  <c r="C10" i="4"/>
  <c r="C30" i="4"/>
  <c r="C20" i="4"/>
  <c r="C21" i="4"/>
  <c r="C14" i="4"/>
  <c r="C18" i="4"/>
  <c r="C15" i="4"/>
  <c r="C13" i="4"/>
  <c r="C9" i="4"/>
  <c r="C8" i="4"/>
  <c r="C11" i="4"/>
  <c r="C28" i="4"/>
  <c r="C16" i="4"/>
  <c r="C12" i="4"/>
  <c r="C25" i="4"/>
  <c r="H7" i="4"/>
  <c r="C27" i="4"/>
  <c r="I7" i="3"/>
  <c r="I8" i="3"/>
  <c r="I9" i="3"/>
  <c r="I10" i="3"/>
  <c r="I11" i="3"/>
  <c r="I12" i="3"/>
  <c r="I14" i="3"/>
  <c r="I19" i="3"/>
  <c r="I20" i="3"/>
  <c r="I22" i="3"/>
  <c r="I24" i="3"/>
  <c r="I26" i="3"/>
  <c r="I31" i="3"/>
  <c r="I32" i="3"/>
  <c r="I33" i="3"/>
  <c r="I34" i="3"/>
  <c r="I35" i="3"/>
  <c r="I37" i="3"/>
  <c r="I38" i="3"/>
  <c r="I40" i="3"/>
  <c r="I41" i="3"/>
  <c r="I42" i="3"/>
  <c r="I43" i="3"/>
  <c r="I45" i="3"/>
  <c r="I47" i="3"/>
  <c r="I50" i="3"/>
  <c r="I52" i="3"/>
  <c r="I53" i="3"/>
  <c r="I54" i="3"/>
  <c r="H7" i="3"/>
  <c r="H8" i="3"/>
  <c r="H10" i="3"/>
  <c r="H12" i="3"/>
  <c r="H14" i="3"/>
  <c r="H20" i="3"/>
  <c r="H31" i="3"/>
  <c r="H32" i="3"/>
  <c r="H33" i="3"/>
  <c r="H35" i="3"/>
  <c r="H37" i="3"/>
  <c r="H38" i="3"/>
  <c r="H40" i="3"/>
  <c r="H41" i="3"/>
  <c r="H42" i="3"/>
  <c r="H43" i="3"/>
  <c r="H45" i="3"/>
  <c r="H50" i="3"/>
  <c r="H52" i="3"/>
  <c r="H53" i="3"/>
  <c r="H54" i="3"/>
  <c r="F30" i="3"/>
  <c r="B28" i="3"/>
  <c r="F28" i="3"/>
  <c r="F15" i="3"/>
  <c r="D15" i="3"/>
  <c r="B6" i="3"/>
  <c r="E14" i="4" l="1"/>
  <c r="E23" i="4"/>
  <c r="E16" i="4"/>
  <c r="E21" i="4"/>
  <c r="E17" i="4"/>
  <c r="E13" i="4"/>
  <c r="E11" i="4"/>
  <c r="E9" i="4"/>
  <c r="E29" i="4"/>
  <c r="E24" i="4"/>
  <c r="E25" i="4"/>
  <c r="E10" i="4"/>
  <c r="E28" i="4"/>
  <c r="E32" i="4"/>
  <c r="E20" i="4"/>
  <c r="I7" i="4"/>
  <c r="E27" i="4"/>
  <c r="E19" i="4"/>
  <c r="E8" i="4"/>
  <c r="E31" i="4"/>
  <c r="E18" i="4"/>
  <c r="E30" i="4"/>
  <c r="I23" i="3"/>
  <c r="H44" i="3"/>
  <c r="I44" i="3"/>
  <c r="D6" i="3" l="1"/>
  <c r="F39" i="3" l="1"/>
  <c r="D39" i="3"/>
  <c r="B39" i="3"/>
  <c r="F36" i="3"/>
  <c r="D36" i="3"/>
  <c r="B36" i="3"/>
  <c r="D30" i="3"/>
  <c r="B30" i="3"/>
  <c r="H30" i="3" s="1"/>
  <c r="F18" i="3"/>
  <c r="D18" i="3"/>
  <c r="B18" i="3"/>
  <c r="D13" i="3"/>
  <c r="F6" i="3"/>
  <c r="B5" i="3" l="1"/>
  <c r="H36" i="3"/>
  <c r="I36" i="3"/>
  <c r="I49" i="3"/>
  <c r="H49" i="3"/>
  <c r="H18" i="3"/>
  <c r="I18" i="3"/>
  <c r="F5" i="3"/>
  <c r="I6" i="3"/>
  <c r="H6" i="3"/>
  <c r="I13" i="3"/>
  <c r="H13" i="3"/>
  <c r="I30" i="3"/>
  <c r="I39" i="3"/>
  <c r="H39" i="3"/>
  <c r="I51" i="3"/>
  <c r="H51" i="3"/>
  <c r="D5" i="3"/>
  <c r="E39" i="3" l="1"/>
  <c r="E23" i="3"/>
  <c r="I5" i="3"/>
  <c r="E44" i="3"/>
  <c r="E15" i="3"/>
  <c r="E6" i="3"/>
  <c r="E36" i="3"/>
  <c r="E30" i="3"/>
  <c r="E49" i="3"/>
  <c r="E18" i="3"/>
  <c r="E51" i="3"/>
  <c r="E13" i="3"/>
  <c r="C49" i="3"/>
  <c r="C39" i="3"/>
  <c r="C30" i="3"/>
  <c r="H5" i="3"/>
  <c r="C51" i="3"/>
  <c r="C44" i="3"/>
  <c r="C36" i="3"/>
  <c r="C13" i="3"/>
  <c r="C6" i="3"/>
  <c r="G51" i="3"/>
  <c r="G30" i="3"/>
  <c r="G6" i="3"/>
  <c r="G15" i="3"/>
  <c r="G44" i="3"/>
  <c r="G36" i="3"/>
  <c r="G18" i="3"/>
  <c r="G49" i="3"/>
  <c r="G13" i="3"/>
  <c r="G39" i="3"/>
  <c r="G23" i="3"/>
  <c r="C15" i="3"/>
  <c r="C23" i="3"/>
  <c r="E5" i="3" l="1"/>
  <c r="C5" i="3"/>
</calcChain>
</file>

<file path=xl/sharedStrings.xml><?xml version="1.0" encoding="utf-8"?>
<sst xmlns="http://schemas.openxmlformats.org/spreadsheetml/2006/main" count="171" uniqueCount="118">
  <si>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</si>
  <si>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</si>
  <si>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</si>
  <si>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</si>
  <si>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</si>
  <si>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</si>
  <si>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</si>
  <si>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</si>
  <si>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</si>
  <si>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</si>
  <si>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</si>
  <si>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</si>
  <si>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</si>
  <si>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</si>
  <si>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</si>
  <si>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</si>
  <si>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</si>
  <si>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</si>
  <si>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</si>
  <si>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</si>
  <si>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</si>
  <si>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</si>
  <si>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</si>
  <si>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</si>
  <si>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</si>
  <si>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</si>
  <si>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</si>
  <si>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</si>
  <si>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</si>
  <si>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</si>
  <si>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</si>
  <si>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</si>
  <si>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</si>
  <si>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</si>
  <si>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</si>
  <si>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</si>
  <si>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</si>
  <si>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</si>
  <si>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</si>
  <si>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</si>
  <si>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</si>
  <si>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</si>
  <si>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</si>
  <si>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</si>
  <si>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</si>
  <si>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</si>
  <si>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</si>
  <si>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</si>
  <si>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</si>
  <si>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</si>
  <si>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</si>
  <si>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</si>
  <si>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</si>
  <si>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</si>
  <si>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</si>
  <si>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</si>
  <si>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</si>
  <si>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</si>
  <si>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</si>
  <si>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</si>
  <si>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</si>
  <si>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</si>
  <si>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</si>
  <si>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</si>
  <si>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</si>
  <si>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</si>
  <si>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</si>
  <si>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</si>
  <si>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</si>
  <si>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</si>
  <si>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</si>
  <si>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</si>
  <si>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</si>
  <si>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</si>
  <si>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</si>
  <si>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</si>
  <si>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</si>
  <si>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</si>
  <si>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</si>
  <si>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</si>
  <si>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</si>
  <si>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</si>
  <si>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</si>
  <si>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</si>
  <si>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</si>
  <si>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</si>
  <si>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</si>
  <si>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</si>
  <si>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</si>
  <si>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</si>
  <si>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</si>
  <si>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</si>
  <si>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</si>
  <si>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</si>
  <si>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</si>
  <si>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</si>
  <si>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</si>
  <si>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</si>
  <si>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</si>
  <si>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</si>
  <si>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</si>
  <si>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</si>
  <si>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</si>
  <si>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</si>
  <si>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</si>
  <si>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</si>
  <si>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</si>
  <si>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X</t>
  </si>
  <si>
    <t>х</t>
  </si>
  <si>
    <t>Другие вопросы в области жилищно-коммунального хозяйства</t>
  </si>
  <si>
    <t>Х</t>
  </si>
  <si>
    <t>Другие вопросы в области физической культуры и спорта</t>
  </si>
  <si>
    <t>Информация об исполнении  бюджета Кемского муниципального района за 9 месяцев 2024 года</t>
  </si>
  <si>
    <t>Факт на 01.10.2023 (отчетный) год</t>
  </si>
  <si>
    <t>План на 2024 год по состоянию на 01.10.2024 (текущий) год</t>
  </si>
  <si>
    <t>Факт на 01.10.2024 (текущий) год</t>
  </si>
  <si>
    <t>Факт на 01.10.2023 отчетный год</t>
  </si>
  <si>
    <t>План на 2024 год по состоянию на 01.10.2024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</si>
</sst>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0" xfId="0" applyFill="1"/>
    <xf numFmtId="0" fontId="4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2" fillId="2" borderId="3" xfId="0" applyFont="1" applyFill="1" applyBorder="1" applyAlignment="1">
      <alignment wrapText="1"/>
    </xf>
    <xf numFmtId="164" fontId="4" fillId="2" borderId="3" xfId="0" applyNumberFormat="1" applyFont="1" applyFill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3" borderId="5" xfId="0" applyFont="1" applyFill="1" applyBorder="1" applyAlignment="1">
      <alignment wrapText="1"/>
    </xf>
    <xf numFmtId="164" fontId="2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D6" sqref="D6"/>
    </sheetView>
  </sheetViews>
  <sheetFormatPr defaultRowHeight="12.75" x14ac:dyDescent="0.2"/>
  <cols>
    <col min="1" max="1" width="37.7109375" style="1" customWidth="1"/>
    <col min="2" max="2" width="17.5703125" style="24" customWidth="1"/>
    <col min="3" max="3" width="17.5703125" style="1" customWidth="1"/>
    <col min="4" max="4" width="17.5703125" style="24" customWidth="1"/>
    <col min="5" max="5" width="17.5703125" style="1" customWidth="1"/>
    <col min="6" max="6" width="17.5703125" style="24" customWidth="1"/>
    <col min="7" max="9" width="17.5703125" style="1" customWidth="1"/>
    <col min="10" max="16384" width="9.140625" style="1"/>
  </cols>
  <sheetData>
    <row r="1" spans="1:9" ht="15" x14ac:dyDescent="0.25">
      <c r="A1" s="55" t="s">
        <v>112</v>
      </c>
      <c r="B1" s="56"/>
      <c r="C1" s="56"/>
      <c r="D1" s="56"/>
      <c r="E1" s="56"/>
      <c r="F1" s="56"/>
      <c r="G1" s="56"/>
      <c r="H1" s="56"/>
      <c r="I1" s="56"/>
    </row>
    <row r="3" spans="1:9" ht="14.25" x14ac:dyDescent="0.2">
      <c r="A3" s="54" t="s">
        <v>97</v>
      </c>
      <c r="B3" s="54"/>
      <c r="C3" s="54"/>
      <c r="D3" s="54"/>
      <c r="E3" s="54"/>
      <c r="F3" s="54"/>
      <c r="G3" s="54"/>
      <c r="H3" s="54"/>
      <c r="I3" s="54"/>
    </row>
    <row r="4" spans="1:9" ht="15" x14ac:dyDescent="0.25">
      <c r="I4" s="2" t="s">
        <v>80</v>
      </c>
    </row>
    <row r="5" spans="1:9" ht="71.25" x14ac:dyDescent="0.2">
      <c r="A5" s="3" t="s">
        <v>0</v>
      </c>
      <c r="B5" s="22" t="s">
        <v>113</v>
      </c>
      <c r="C5" s="3" t="s">
        <v>1</v>
      </c>
      <c r="D5" s="22" t="s">
        <v>114</v>
      </c>
      <c r="E5" s="3" t="s">
        <v>2</v>
      </c>
      <c r="F5" s="22" t="s">
        <v>115</v>
      </c>
      <c r="G5" s="3" t="s">
        <v>2</v>
      </c>
      <c r="H5" s="3" t="s">
        <v>3</v>
      </c>
      <c r="I5" s="3" t="s">
        <v>4</v>
      </c>
    </row>
    <row r="6" spans="1:9" ht="15.75" thickBot="1" x14ac:dyDescent="0.3">
      <c r="A6" s="25" t="s">
        <v>5</v>
      </c>
      <c r="B6" s="40" t="s">
        <v>6</v>
      </c>
      <c r="C6" s="25" t="s">
        <v>7</v>
      </c>
      <c r="D6" s="40" t="s">
        <v>8</v>
      </c>
      <c r="E6" s="25" t="s">
        <v>9</v>
      </c>
      <c r="F6" s="40" t="s">
        <v>10</v>
      </c>
      <c r="G6" s="25" t="s">
        <v>11</v>
      </c>
      <c r="H6" s="25" t="s">
        <v>12</v>
      </c>
      <c r="I6" s="25" t="s">
        <v>13</v>
      </c>
    </row>
    <row r="7" spans="1:9" s="13" customFormat="1" ht="15" thickBot="1" x14ac:dyDescent="0.25">
      <c r="A7" s="60" t="s">
        <v>37</v>
      </c>
      <c r="B7" s="61">
        <f>B8+B27</f>
        <v>528951.95499999996</v>
      </c>
      <c r="C7" s="61">
        <v>100</v>
      </c>
      <c r="D7" s="61">
        <f>D8+D27</f>
        <v>746850.38500000001</v>
      </c>
      <c r="E7" s="61">
        <v>100</v>
      </c>
      <c r="F7" s="61">
        <f>F8+F27</f>
        <v>569949.80700000003</v>
      </c>
      <c r="G7" s="61">
        <v>100</v>
      </c>
      <c r="H7" s="62">
        <f t="shared" ref="H7:H15" si="0">F7/B7*100-100</f>
        <v>7.7507704834931701</v>
      </c>
      <c r="I7" s="63">
        <f>F7/D7*100</f>
        <v>76.313786328167993</v>
      </c>
    </row>
    <row r="8" spans="1:9" s="24" customFormat="1" ht="28.5" x14ac:dyDescent="0.2">
      <c r="A8" s="37" t="s">
        <v>14</v>
      </c>
      <c r="B8" s="38">
        <f>B9+B11+B16+B17+B21+B23+B24+B25+B26</f>
        <v>243446.98500000002</v>
      </c>
      <c r="C8" s="39">
        <f>B8*100/B7</f>
        <v>46.024404050080506</v>
      </c>
      <c r="D8" s="38">
        <f>D9+D11+D16+D17+D21+D23+D24+D25+D26</f>
        <v>319372.89999999997</v>
      </c>
      <c r="E8" s="38">
        <f>D8*100/D7</f>
        <v>42.762634446523045</v>
      </c>
      <c r="F8" s="38">
        <f>F9+F11+F16+F17+F21+F23+F24+F25+F26</f>
        <v>260720.65299999999</v>
      </c>
      <c r="G8" s="39">
        <f>F8*100/F7</f>
        <v>45.744493602398919</v>
      </c>
      <c r="H8" s="45">
        <f t="shared" si="0"/>
        <v>7.0954536569840769</v>
      </c>
      <c r="I8" s="38">
        <f t="shared" ref="I8:I25" si="1">F8/D8*100</f>
        <v>81.63518351118708</v>
      </c>
    </row>
    <row r="9" spans="1:9" s="24" customFormat="1" ht="15" x14ac:dyDescent="0.25">
      <c r="A9" s="26" t="s">
        <v>15</v>
      </c>
      <c r="B9" s="27">
        <v>183395.98199999999</v>
      </c>
      <c r="C9" s="28">
        <f>B9*100/B7</f>
        <v>34.671576551787204</v>
      </c>
      <c r="D9" s="27">
        <v>249327</v>
      </c>
      <c r="E9" s="27">
        <f>D9*100/D7</f>
        <v>33.383794801150167</v>
      </c>
      <c r="F9" s="27">
        <v>196744.81200000001</v>
      </c>
      <c r="G9" s="28">
        <f>F9*100/F7</f>
        <v>34.51967341397836</v>
      </c>
      <c r="H9" s="46">
        <f t="shared" si="0"/>
        <v>7.2786927251219851</v>
      </c>
      <c r="I9" s="27">
        <f t="shared" si="1"/>
        <v>78.910351466146864</v>
      </c>
    </row>
    <row r="10" spans="1:9" s="24" customFormat="1" ht="15" x14ac:dyDescent="0.25">
      <c r="A10" s="26" t="s">
        <v>16</v>
      </c>
      <c r="B10" s="27">
        <v>183395.98199999999</v>
      </c>
      <c r="C10" s="28">
        <f>B10*100/B7</f>
        <v>34.671576551787204</v>
      </c>
      <c r="D10" s="27">
        <v>249327</v>
      </c>
      <c r="E10" s="27">
        <f>D10*100/D7</f>
        <v>33.383794801150167</v>
      </c>
      <c r="F10" s="27">
        <v>196744.81200000001</v>
      </c>
      <c r="G10" s="28">
        <f>F10*100/F7</f>
        <v>34.51967341397836</v>
      </c>
      <c r="H10" s="46">
        <f t="shared" si="0"/>
        <v>7.2786927251219851</v>
      </c>
      <c r="I10" s="27">
        <f t="shared" si="1"/>
        <v>78.910351466146864</v>
      </c>
    </row>
    <row r="11" spans="1:9" s="24" customFormat="1" ht="18.75" customHeight="1" x14ac:dyDescent="0.25">
      <c r="A11" s="26" t="s">
        <v>18</v>
      </c>
      <c r="B11" s="27">
        <f>B12+B13+B14+B15</f>
        <v>43404.160000000003</v>
      </c>
      <c r="C11" s="28">
        <f>B11*100/B7</f>
        <v>8.2056904393140968</v>
      </c>
      <c r="D11" s="27">
        <f>D12+D13+D14+D15</f>
        <v>44650.7</v>
      </c>
      <c r="E11" s="27">
        <f>D11*100/D7</f>
        <v>5.9785334381262984</v>
      </c>
      <c r="F11" s="27">
        <f>F12+F13+F14+F15</f>
        <v>44260.669000000002</v>
      </c>
      <c r="G11" s="28">
        <f>F11*100/F7</f>
        <v>7.7657134815031181</v>
      </c>
      <c r="H11" s="46">
        <f t="shared" si="0"/>
        <v>1.9733338924195181</v>
      </c>
      <c r="I11" s="27">
        <f t="shared" si="1"/>
        <v>99.126484019287503</v>
      </c>
    </row>
    <row r="12" spans="1:9" s="24" customFormat="1" ht="16.5" customHeight="1" x14ac:dyDescent="0.25">
      <c r="A12" s="26" t="s">
        <v>100</v>
      </c>
      <c r="B12" s="27">
        <v>1335.076</v>
      </c>
      <c r="C12" s="28">
        <f>B12*100/B7</f>
        <v>0.25240023926180594</v>
      </c>
      <c r="D12" s="27">
        <v>1660</v>
      </c>
      <c r="E12" s="27">
        <f>D12*100/D7</f>
        <v>0.22226673954248546</v>
      </c>
      <c r="F12" s="27">
        <v>1246.079</v>
      </c>
      <c r="G12" s="28">
        <f>F12*100/F7</f>
        <v>0.21862960293975497</v>
      </c>
      <c r="H12" s="46">
        <f t="shared" si="0"/>
        <v>-6.6660624563695308</v>
      </c>
      <c r="I12" s="27">
        <f t="shared" si="1"/>
        <v>75.064999999999998</v>
      </c>
    </row>
    <row r="13" spans="1:9" s="24" customFormat="1" ht="15" x14ac:dyDescent="0.25">
      <c r="A13" s="26" t="s">
        <v>81</v>
      </c>
      <c r="B13" s="27">
        <v>-60.4</v>
      </c>
      <c r="C13" s="28">
        <f>B13*100/B7</f>
        <v>-1.1418806458518525E-2</v>
      </c>
      <c r="D13" s="27">
        <v>4</v>
      </c>
      <c r="E13" s="27">
        <f>D13*100/D7</f>
        <v>5.3558250492165174E-4</v>
      </c>
      <c r="F13" s="27">
        <v>6.9059999999999997</v>
      </c>
      <c r="G13" s="28">
        <f>F13*100/F7</f>
        <v>1.2116856458554779E-3</v>
      </c>
      <c r="H13" s="46">
        <f t="shared" si="0"/>
        <v>-111.43377483443709</v>
      </c>
      <c r="I13" s="27" t="s">
        <v>108</v>
      </c>
    </row>
    <row r="14" spans="1:9" s="24" customFormat="1" ht="15" x14ac:dyDescent="0.25">
      <c r="A14" s="26" t="s">
        <v>19</v>
      </c>
      <c r="B14" s="27">
        <v>41495.171000000002</v>
      </c>
      <c r="C14" s="28">
        <f>B14*100/B7</f>
        <v>7.8447901756975273</v>
      </c>
      <c r="D14" s="27">
        <v>41886.699999999997</v>
      </c>
      <c r="E14" s="27">
        <f>D14*100/D7</f>
        <v>5.6084459272254366</v>
      </c>
      <c r="F14" s="27">
        <v>41886.726000000002</v>
      </c>
      <c r="G14" s="28">
        <f>F14*100/F7</f>
        <v>7.3491955757430407</v>
      </c>
      <c r="H14" s="27" t="s">
        <v>108</v>
      </c>
      <c r="I14" s="27">
        <f t="shared" si="1"/>
        <v>100.00006207220909</v>
      </c>
    </row>
    <row r="15" spans="1:9" s="24" customFormat="1" ht="15" x14ac:dyDescent="0.25">
      <c r="A15" s="26" t="s">
        <v>82</v>
      </c>
      <c r="B15" s="27">
        <v>634.31299999999999</v>
      </c>
      <c r="C15" s="28">
        <f>B15*100/B7</f>
        <v>0.11991883081328247</v>
      </c>
      <c r="D15" s="27">
        <v>1100</v>
      </c>
      <c r="E15" s="27">
        <v>0</v>
      </c>
      <c r="F15" s="27">
        <v>1120.9580000000001</v>
      </c>
      <c r="G15" s="28">
        <v>0</v>
      </c>
      <c r="H15" s="27">
        <f t="shared" si="0"/>
        <v>76.720010468018188</v>
      </c>
      <c r="I15" s="27">
        <f t="shared" si="1"/>
        <v>101.90527272727275</v>
      </c>
    </row>
    <row r="16" spans="1:9" s="24" customFormat="1" ht="15" x14ac:dyDescent="0.25">
      <c r="A16" s="26" t="s">
        <v>20</v>
      </c>
      <c r="B16" s="27">
        <v>2080.1669999999999</v>
      </c>
      <c r="C16" s="28">
        <f>B16*100/B7</f>
        <v>0.39326199295359443</v>
      </c>
      <c r="D16" s="27">
        <v>2920</v>
      </c>
      <c r="E16" s="27">
        <f>D16*100/D7</f>
        <v>0.39097522859280576</v>
      </c>
      <c r="F16" s="27">
        <v>2669.05</v>
      </c>
      <c r="G16" s="28">
        <f>F16*100/F7</f>
        <v>0.46829562309159617</v>
      </c>
      <c r="H16" s="27">
        <f>F16/B16*100-100</f>
        <v>28.309409773349955</v>
      </c>
      <c r="I16" s="27">
        <f t="shared" si="1"/>
        <v>91.405821917808225</v>
      </c>
    </row>
    <row r="17" spans="1:9" s="24" customFormat="1" ht="60" x14ac:dyDescent="0.25">
      <c r="A17" s="26" t="s">
        <v>83</v>
      </c>
      <c r="B17" s="27">
        <f>B18+B19+B20</f>
        <v>3958.1960000000004</v>
      </c>
      <c r="C17" s="28">
        <f>B17*100/B7</f>
        <v>0.74830917299473843</v>
      </c>
      <c r="D17" s="27">
        <f>D18+D19+D20</f>
        <v>5273</v>
      </c>
      <c r="E17" s="27">
        <f>D17*100/D7</f>
        <v>0.70603163711296746</v>
      </c>
      <c r="F17" s="27">
        <f>F18+F19+F20</f>
        <v>3788.4369999999999</v>
      </c>
      <c r="G17" s="28">
        <f>F17*100/F7</f>
        <v>0.66469660195884583</v>
      </c>
      <c r="H17" s="27">
        <f>F17/B17*100-100</f>
        <v>-4.2887972197435573</v>
      </c>
      <c r="I17" s="27">
        <f t="shared" si="1"/>
        <v>71.845951071496302</v>
      </c>
    </row>
    <row r="18" spans="1:9" s="24" customFormat="1" ht="30" x14ac:dyDescent="0.25">
      <c r="A18" s="26" t="s">
        <v>84</v>
      </c>
      <c r="B18" s="27">
        <v>1783.454</v>
      </c>
      <c r="C18" s="28">
        <f>B18*100/B7</f>
        <v>0.33716748433229632</v>
      </c>
      <c r="D18" s="27">
        <v>2210</v>
      </c>
      <c r="E18" s="27">
        <f>D18*100/D7</f>
        <v>0.2959093339692126</v>
      </c>
      <c r="F18" s="27">
        <v>1734.606</v>
      </c>
      <c r="G18" s="28">
        <f>F18*100/F7</f>
        <v>0.30434364196565117</v>
      </c>
      <c r="H18" s="27">
        <f>F18/B18*100-100</f>
        <v>-2.738954859502968</v>
      </c>
      <c r="I18" s="27">
        <f t="shared" si="1"/>
        <v>78.488959276018093</v>
      </c>
    </row>
    <row r="19" spans="1:9" s="24" customFormat="1" ht="15" x14ac:dyDescent="0.25">
      <c r="A19" s="26" t="s">
        <v>85</v>
      </c>
      <c r="B19" s="27">
        <f>441.735+703.768</f>
        <v>1145.5030000000002</v>
      </c>
      <c r="C19" s="28">
        <f>B19*100/B7</f>
        <v>0.21656087838828392</v>
      </c>
      <c r="D19" s="27">
        <f>171.8+1330.7</f>
        <v>1502.5</v>
      </c>
      <c r="E19" s="27">
        <f>D19*100/D7</f>
        <v>0.20117817841119542</v>
      </c>
      <c r="F19" s="27">
        <f>127.395+1025.089</f>
        <v>1152.4839999999999</v>
      </c>
      <c r="G19" s="28">
        <f>F19*100/F7</f>
        <v>0.20220798144774174</v>
      </c>
      <c r="H19" s="27">
        <f>F19/B19*100-100</f>
        <v>0.60942660123978953</v>
      </c>
      <c r="I19" s="27">
        <f t="shared" si="1"/>
        <v>76.70442595673876</v>
      </c>
    </row>
    <row r="20" spans="1:9" s="24" customFormat="1" ht="30" x14ac:dyDescent="0.25">
      <c r="A20" s="26" t="s">
        <v>86</v>
      </c>
      <c r="B20" s="27">
        <v>1029.239</v>
      </c>
      <c r="C20" s="28">
        <f>B20*100/B7</f>
        <v>0.19458081027415811</v>
      </c>
      <c r="D20" s="27">
        <v>1560.5</v>
      </c>
      <c r="E20" s="27">
        <f>D20*100/D7</f>
        <v>0.20894412473255938</v>
      </c>
      <c r="F20" s="27">
        <v>901.34699999999998</v>
      </c>
      <c r="G20" s="28">
        <f>F20*100/F7</f>
        <v>0.15814497854545284</v>
      </c>
      <c r="H20" s="27">
        <f t="shared" ref="H20:H25" si="2">F20/B20*100-100</f>
        <v>-12.425879703353644</v>
      </c>
      <c r="I20" s="27">
        <f t="shared" si="1"/>
        <v>57.760140980454977</v>
      </c>
    </row>
    <row r="21" spans="1:9" s="24" customFormat="1" ht="30" x14ac:dyDescent="0.25">
      <c r="A21" s="26" t="s">
        <v>21</v>
      </c>
      <c r="B21" s="27">
        <f>B22</f>
        <v>369.37099999999998</v>
      </c>
      <c r="C21" s="28">
        <f>B21*100/B7</f>
        <v>6.9830727821017319E-2</v>
      </c>
      <c r="D21" s="27">
        <v>728.8</v>
      </c>
      <c r="E21" s="27">
        <f>D21*100/D7</f>
        <v>9.7583132396724948E-2</v>
      </c>
      <c r="F21" s="27">
        <v>643.59900000000005</v>
      </c>
      <c r="G21" s="28">
        <f>F21*100/F7</f>
        <v>0.11292204894105701</v>
      </c>
      <c r="H21" s="27">
        <f t="shared" si="2"/>
        <v>74.241886883377418</v>
      </c>
      <c r="I21" s="27">
        <f t="shared" si="1"/>
        <v>88.30941273326016</v>
      </c>
    </row>
    <row r="22" spans="1:9" s="24" customFormat="1" ht="30" x14ac:dyDescent="0.25">
      <c r="A22" s="26" t="s">
        <v>22</v>
      </c>
      <c r="B22" s="27">
        <v>369.37099999999998</v>
      </c>
      <c r="C22" s="28">
        <f>B22*100/B8</f>
        <v>0.15172543623820189</v>
      </c>
      <c r="D22" s="27">
        <v>728.8</v>
      </c>
      <c r="E22" s="27">
        <v>0</v>
      </c>
      <c r="F22" s="27">
        <v>643.59900000000005</v>
      </c>
      <c r="G22" s="28">
        <v>0</v>
      </c>
      <c r="H22" s="27">
        <f t="shared" si="2"/>
        <v>74.241886883377418</v>
      </c>
      <c r="I22" s="27">
        <f t="shared" si="1"/>
        <v>88.30941273326016</v>
      </c>
    </row>
    <row r="23" spans="1:9" s="24" customFormat="1" ht="49.5" customHeight="1" x14ac:dyDescent="0.25">
      <c r="A23" s="26" t="s">
        <v>23</v>
      </c>
      <c r="B23" s="27">
        <v>6799.3959999999997</v>
      </c>
      <c r="C23" s="28">
        <f>B23*100/B9</f>
        <v>3.7074945295148289</v>
      </c>
      <c r="D23" s="27">
        <v>10909.3</v>
      </c>
      <c r="E23" s="27">
        <f>D23*100/D7</f>
        <v>1.4607075552354438</v>
      </c>
      <c r="F23" s="27">
        <v>7831.1180000000004</v>
      </c>
      <c r="G23" s="28">
        <f>F23*100/F7</f>
        <v>1.3740013425427828</v>
      </c>
      <c r="H23" s="27">
        <f t="shared" si="2"/>
        <v>15.173730137206306</v>
      </c>
      <c r="I23" s="27">
        <f t="shared" si="1"/>
        <v>71.783872475777557</v>
      </c>
    </row>
    <row r="24" spans="1:9" s="24" customFormat="1" ht="45" x14ac:dyDescent="0.25">
      <c r="A24" s="26" t="s">
        <v>24</v>
      </c>
      <c r="B24" s="27">
        <v>2252.1</v>
      </c>
      <c r="C24" s="28">
        <f>B24*100/B10</f>
        <v>1.2279985501536235</v>
      </c>
      <c r="D24" s="27">
        <v>4771.1000000000004</v>
      </c>
      <c r="E24" s="27">
        <f>D24*100/D7</f>
        <v>0.63882942230792328</v>
      </c>
      <c r="F24" s="27">
        <v>4041.6239999999998</v>
      </c>
      <c r="G24" s="28">
        <f>F24*100/F7</f>
        <v>0.70911928565667526</v>
      </c>
      <c r="H24" s="27">
        <f t="shared" si="2"/>
        <v>79.460237112028778</v>
      </c>
      <c r="I24" s="27">
        <f t="shared" si="1"/>
        <v>84.710527970488982</v>
      </c>
    </row>
    <row r="25" spans="1:9" s="24" customFormat="1" ht="30" x14ac:dyDescent="0.25">
      <c r="A25" s="26" t="s">
        <v>25</v>
      </c>
      <c r="B25" s="27">
        <v>1187.6130000000001</v>
      </c>
      <c r="C25" s="28">
        <f>B25*100/B7</f>
        <v>0.2245219038844464</v>
      </c>
      <c r="D25" s="27">
        <v>793</v>
      </c>
      <c r="E25" s="27">
        <f>D25*100/D7</f>
        <v>0.10617923160071746</v>
      </c>
      <c r="F25" s="27">
        <v>741.34400000000005</v>
      </c>
      <c r="G25" s="28">
        <f>F25*100/F7</f>
        <v>0.13007180472648183</v>
      </c>
      <c r="H25" s="27">
        <f t="shared" si="2"/>
        <v>-37.576971622910825</v>
      </c>
      <c r="I25" s="27">
        <f t="shared" si="1"/>
        <v>93.486002522068105</v>
      </c>
    </row>
    <row r="26" spans="1:9" s="24" customFormat="1" ht="15" x14ac:dyDescent="0.25">
      <c r="A26" s="26" t="s">
        <v>26</v>
      </c>
      <c r="B26" s="27">
        <v>0</v>
      </c>
      <c r="C26" s="28">
        <v>0</v>
      </c>
      <c r="D26" s="27">
        <v>0</v>
      </c>
      <c r="E26" s="27">
        <v>0</v>
      </c>
      <c r="F26" s="27">
        <v>0</v>
      </c>
      <c r="G26" s="28" t="s">
        <v>17</v>
      </c>
      <c r="H26" s="27"/>
      <c r="I26" s="27"/>
    </row>
    <row r="27" spans="1:9" s="24" customFormat="1" ht="28.5" x14ac:dyDescent="0.2">
      <c r="A27" s="29" t="s">
        <v>27</v>
      </c>
      <c r="B27" s="27">
        <f>B28+B35+B36+B34</f>
        <v>285504.96999999997</v>
      </c>
      <c r="C27" s="28">
        <f>B27*100/B7</f>
        <v>53.975595949919494</v>
      </c>
      <c r="D27" s="27">
        <f>D28+D35+D36</f>
        <v>427477.48499999999</v>
      </c>
      <c r="E27" s="27">
        <f>D27*100/D7</f>
        <v>57.237365553476948</v>
      </c>
      <c r="F27" s="27">
        <f>F28+F35+F36+F33</f>
        <v>309229.15399999998</v>
      </c>
      <c r="G27" s="28">
        <f>F27*100/F7</f>
        <v>54.255506397601074</v>
      </c>
      <c r="H27" s="27">
        <f t="shared" ref="H27:H32" si="3">F27/B27*100-100</f>
        <v>8.3095520193571417</v>
      </c>
      <c r="I27" s="27">
        <f>F27*100/D27</f>
        <v>72.338114836621159</v>
      </c>
    </row>
    <row r="28" spans="1:9" s="24" customFormat="1" ht="60" x14ac:dyDescent="0.25">
      <c r="A28" s="26" t="s">
        <v>28</v>
      </c>
      <c r="B28" s="27">
        <f>SUM(B29:B32)</f>
        <v>288095.04399999999</v>
      </c>
      <c r="C28" s="28">
        <f>B28*100/B7</f>
        <v>54.465257435337392</v>
      </c>
      <c r="D28" s="27">
        <f>D29+D30+D31+D32</f>
        <v>427557.48499999999</v>
      </c>
      <c r="E28" s="27">
        <f>D28*100/D7</f>
        <v>57.248077203575384</v>
      </c>
      <c r="F28" s="27">
        <f>F29+F30+F31+F32</f>
        <v>310285.50399999996</v>
      </c>
      <c r="G28" s="28">
        <f>F28*100/F7</f>
        <v>54.440847279732466</v>
      </c>
      <c r="H28" s="27">
        <f t="shared" si="3"/>
        <v>7.7024789083147027</v>
      </c>
      <c r="I28" s="27">
        <f t="shared" ref="I28:I31" si="4">F28/D28*100</f>
        <v>72.571645892247673</v>
      </c>
    </row>
    <row r="29" spans="1:9" s="24" customFormat="1" ht="45" x14ac:dyDescent="0.25">
      <c r="A29" s="26" t="s">
        <v>29</v>
      </c>
      <c r="B29" s="27">
        <v>3447</v>
      </c>
      <c r="C29" s="28">
        <f>B29*100/B7</f>
        <v>0.65166599110121448</v>
      </c>
      <c r="D29" s="27">
        <v>3401</v>
      </c>
      <c r="E29" s="27">
        <f>D29*100/D7</f>
        <v>0.45537902480963438</v>
      </c>
      <c r="F29" s="27">
        <v>2834</v>
      </c>
      <c r="G29" s="28">
        <f>F29*100/F7</f>
        <v>0.49723676807912315</v>
      </c>
      <c r="H29" s="27">
        <f t="shared" si="3"/>
        <v>-17.783579924572095</v>
      </c>
      <c r="I29" s="27">
        <f t="shared" si="4"/>
        <v>83.328432813878266</v>
      </c>
    </row>
    <row r="30" spans="1:9" s="24" customFormat="1" ht="45" x14ac:dyDescent="0.25">
      <c r="A30" s="26" t="s">
        <v>30</v>
      </c>
      <c r="B30" s="27">
        <v>29941.556</v>
      </c>
      <c r="C30" s="28">
        <f>B30*100/B7</f>
        <v>5.6605435932267234</v>
      </c>
      <c r="D30" s="27">
        <v>60515.086000000003</v>
      </c>
      <c r="E30" s="27">
        <f>D30*100/D7</f>
        <v>8.1027053363572961</v>
      </c>
      <c r="F30" s="27">
        <v>34108.974999999999</v>
      </c>
      <c r="G30" s="28">
        <f>F30*100/F7</f>
        <v>5.9845576893054373</v>
      </c>
      <c r="H30" s="27">
        <f t="shared" si="3"/>
        <v>13.918511783422332</v>
      </c>
      <c r="I30" s="27">
        <f t="shared" si="4"/>
        <v>56.364416304390609</v>
      </c>
    </row>
    <row r="31" spans="1:9" s="24" customFormat="1" ht="45" x14ac:dyDescent="0.25">
      <c r="A31" s="26" t="s">
        <v>31</v>
      </c>
      <c r="B31" s="27">
        <v>229201.77499999999</v>
      </c>
      <c r="C31" s="28">
        <v>7</v>
      </c>
      <c r="D31" s="27">
        <v>331891.09999999998</v>
      </c>
      <c r="E31" s="27">
        <f>D31*100/D7</f>
        <v>44.438766674800597</v>
      </c>
      <c r="F31" s="27">
        <v>246767.40700000001</v>
      </c>
      <c r="G31" s="28">
        <f>F31*100/F7</f>
        <v>43.296340128421164</v>
      </c>
      <c r="H31" s="27">
        <f t="shared" si="3"/>
        <v>7.6638289559494126</v>
      </c>
      <c r="I31" s="27">
        <f t="shared" si="4"/>
        <v>74.351920554663877</v>
      </c>
    </row>
    <row r="32" spans="1:9" s="24" customFormat="1" ht="15" x14ac:dyDescent="0.25">
      <c r="A32" s="26" t="s">
        <v>32</v>
      </c>
      <c r="B32" s="27">
        <v>25504.713</v>
      </c>
      <c r="C32" s="28">
        <f>B32*100/B7</f>
        <v>4.8217447272692278</v>
      </c>
      <c r="D32" s="27">
        <v>31750.298999999999</v>
      </c>
      <c r="E32" s="27">
        <f>D32*100/D7</f>
        <v>4.2512261676078538</v>
      </c>
      <c r="F32" s="27">
        <v>26575.121999999999</v>
      </c>
      <c r="G32" s="28">
        <f>F32*100/F7</f>
        <v>4.6627126939267471</v>
      </c>
      <c r="H32" s="27">
        <f t="shared" si="3"/>
        <v>4.1969066658385827</v>
      </c>
      <c r="I32" s="27">
        <f>F32*100/D32</f>
        <v>83.700383420011249</v>
      </c>
    </row>
    <row r="33" spans="1:9" s="24" customFormat="1" ht="45" x14ac:dyDescent="0.25">
      <c r="A33" s="26" t="s">
        <v>33</v>
      </c>
      <c r="B33" s="27">
        <v>0</v>
      </c>
      <c r="C33" s="28">
        <v>0</v>
      </c>
      <c r="D33" s="27">
        <v>0</v>
      </c>
      <c r="E33" s="27">
        <v>0</v>
      </c>
      <c r="F33" s="27">
        <v>2.9220000000000002</v>
      </c>
      <c r="G33" s="28">
        <v>0</v>
      </c>
      <c r="H33" s="30"/>
      <c r="I33" s="27"/>
    </row>
    <row r="34" spans="1:9" s="36" customFormat="1" ht="30" x14ac:dyDescent="0.25">
      <c r="A34" s="31" t="s">
        <v>34</v>
      </c>
      <c r="B34" s="32">
        <v>0</v>
      </c>
      <c r="C34" s="33">
        <v>0</v>
      </c>
      <c r="D34" s="32">
        <v>0</v>
      </c>
      <c r="E34" s="32">
        <v>0</v>
      </c>
      <c r="F34" s="32">
        <v>0</v>
      </c>
      <c r="G34" s="33">
        <v>0</v>
      </c>
      <c r="H34" s="34"/>
      <c r="I34" s="35"/>
    </row>
    <row r="35" spans="1:9" s="24" customFormat="1" ht="60" x14ac:dyDescent="0.25">
      <c r="A35" s="26" t="s">
        <v>35</v>
      </c>
      <c r="B35" s="27">
        <v>76.686000000000007</v>
      </c>
      <c r="C35" s="28">
        <v>0</v>
      </c>
      <c r="D35" s="27">
        <v>505</v>
      </c>
      <c r="E35" s="27">
        <v>0</v>
      </c>
      <c r="F35" s="27">
        <v>517.90300000000002</v>
      </c>
      <c r="G35" s="28">
        <v>0</v>
      </c>
      <c r="H35" s="30"/>
      <c r="I35" s="27" t="s">
        <v>108</v>
      </c>
    </row>
    <row r="36" spans="1:9" s="24" customFormat="1" ht="30" x14ac:dyDescent="0.25">
      <c r="A36" s="26" t="s">
        <v>36</v>
      </c>
      <c r="B36" s="27">
        <v>-2666.76</v>
      </c>
      <c r="C36" s="27" t="s">
        <v>17</v>
      </c>
      <c r="D36" s="27">
        <v>-585</v>
      </c>
      <c r="E36" s="27" t="s">
        <v>17</v>
      </c>
      <c r="F36" s="27">
        <v>-1577.175</v>
      </c>
      <c r="G36" s="28" t="s">
        <v>17</v>
      </c>
      <c r="H36" s="27">
        <f t="shared" ref="H36" si="5">F36/B36*100-100</f>
        <v>-40.858007469738567</v>
      </c>
      <c r="I36" s="27">
        <f>F36*100/D36</f>
        <v>269.60256410256409</v>
      </c>
    </row>
    <row r="37" spans="1:9" s="24" customFormat="1" x14ac:dyDescent="0.2"/>
    <row r="38" spans="1:9" s="24" customFormat="1" x14ac:dyDescent="0.2"/>
    <row r="39" spans="1:9" s="24" customFormat="1" x14ac:dyDescent="0.2"/>
  </sheetData>
  <mergeCells count="2">
    <mergeCell ref="A3:I3"/>
    <mergeCell ref="A1:I1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D7" sqref="D7"/>
    </sheetView>
  </sheetViews>
  <sheetFormatPr defaultRowHeight="12.75" x14ac:dyDescent="0.2"/>
  <cols>
    <col min="1" max="1" width="38.42578125" style="21" customWidth="1"/>
    <col min="2" max="2" width="14.5703125" style="50" customWidth="1"/>
    <col min="3" max="3" width="12.42578125" style="14" customWidth="1"/>
    <col min="4" max="4" width="15.42578125" style="24" customWidth="1"/>
    <col min="5" max="5" width="15.7109375" style="14" customWidth="1"/>
    <col min="6" max="6" width="17.140625" style="24" customWidth="1"/>
    <col min="7" max="7" width="16" style="14" customWidth="1"/>
    <col min="8" max="9" width="15.85546875" style="14" customWidth="1"/>
    <col min="10" max="16384" width="9.140625" style="14"/>
  </cols>
  <sheetData>
    <row r="1" spans="1:9" ht="14.25" x14ac:dyDescent="0.2">
      <c r="A1" s="57" t="s">
        <v>98</v>
      </c>
      <c r="B1" s="57"/>
      <c r="C1" s="57"/>
      <c r="D1" s="57"/>
      <c r="E1" s="57"/>
      <c r="F1" s="57"/>
      <c r="G1" s="57"/>
      <c r="H1" s="57"/>
      <c r="I1" s="57"/>
    </row>
    <row r="2" spans="1:9" ht="27" customHeight="1" x14ac:dyDescent="0.25">
      <c r="A2" s="15"/>
      <c r="B2" s="47"/>
      <c r="C2" s="16"/>
      <c r="D2" s="51"/>
      <c r="E2" s="16"/>
      <c r="F2" s="51"/>
      <c r="G2" s="16"/>
      <c r="H2" s="16"/>
      <c r="I2" s="17" t="s">
        <v>87</v>
      </c>
    </row>
    <row r="3" spans="1:9" ht="80.25" customHeight="1" x14ac:dyDescent="0.2">
      <c r="A3" s="18" t="s">
        <v>0</v>
      </c>
      <c r="B3" s="48" t="s">
        <v>116</v>
      </c>
      <c r="C3" s="18" t="s">
        <v>88</v>
      </c>
      <c r="D3" s="52" t="s">
        <v>117</v>
      </c>
      <c r="E3" s="18" t="s">
        <v>89</v>
      </c>
      <c r="F3" s="52" t="s">
        <v>115</v>
      </c>
      <c r="G3" s="18" t="s">
        <v>89</v>
      </c>
      <c r="H3" s="18" t="s">
        <v>3</v>
      </c>
      <c r="I3" s="18" t="s">
        <v>90</v>
      </c>
    </row>
    <row r="4" spans="1:9" ht="15" x14ac:dyDescent="0.25">
      <c r="A4" s="19">
        <v>1</v>
      </c>
      <c r="B4" s="49">
        <v>2</v>
      </c>
      <c r="C4" s="20">
        <v>3</v>
      </c>
      <c r="D4" s="53">
        <v>4</v>
      </c>
      <c r="E4" s="20">
        <v>5</v>
      </c>
      <c r="F4" s="53">
        <v>6</v>
      </c>
      <c r="G4" s="20">
        <v>7</v>
      </c>
      <c r="H4" s="20">
        <v>8</v>
      </c>
      <c r="I4" s="20">
        <v>9</v>
      </c>
    </row>
    <row r="5" spans="1:9" ht="15" x14ac:dyDescent="0.2">
      <c r="A5" s="64" t="s">
        <v>91</v>
      </c>
      <c r="B5" s="65">
        <f>B6+B13+B15+B18+B23+B28+B30+B36+B39+B44+B49+B51</f>
        <v>527151.23199999996</v>
      </c>
      <c r="C5" s="66">
        <f>SUM(C6+C13+C15+C23+C30+C36+C39+C44+C49+C51)</f>
        <v>99.199217654488947</v>
      </c>
      <c r="D5" s="67">
        <f>D6+D13+D15+D18+D23+D28+D30+D36+D39+D44+D49+D51</f>
        <v>802531.08000000019</v>
      </c>
      <c r="E5" s="66">
        <f>SUM(E6+E13+E18+E23+E30+E36+E39+E44+E49+E51)</f>
        <v>99.922744425050794</v>
      </c>
      <c r="F5" s="67">
        <f>F6+F13+F15+F18+F23+F28+F30+F36+F39+F44+F49+F51</f>
        <v>557702.03299999994</v>
      </c>
      <c r="G5" s="68">
        <v>100</v>
      </c>
      <c r="H5" s="69">
        <f>F5/B5*100-100</f>
        <v>5.7954528312664593</v>
      </c>
      <c r="I5" s="69">
        <f>F5/D5*100</f>
        <v>69.4928890479855</v>
      </c>
    </row>
    <row r="6" spans="1:9" s="24" customFormat="1" ht="30" x14ac:dyDescent="0.2">
      <c r="A6" s="42" t="s">
        <v>38</v>
      </c>
      <c r="B6" s="41">
        <f>SUM(B7:B12)</f>
        <v>53876.707000000002</v>
      </c>
      <c r="C6" s="43">
        <f>B6*100/B5</f>
        <v>10.220351149629867</v>
      </c>
      <c r="D6" s="41">
        <f>SUM(D7:D12)</f>
        <v>79474.357999999993</v>
      </c>
      <c r="E6" s="43">
        <f>D6/D5*100</f>
        <v>9.9029632596908233</v>
      </c>
      <c r="F6" s="41">
        <f>SUM(F7:F12)</f>
        <v>54565.184000000001</v>
      </c>
      <c r="G6" s="43">
        <f>F6/F5*G5</f>
        <v>9.7839313417026776</v>
      </c>
      <c r="H6" s="44">
        <f t="shared" ref="H6:H54" si="0">F6/B6*100-100</f>
        <v>1.2778750564692132</v>
      </c>
      <c r="I6" s="44">
        <f t="shared" ref="I6:I54" si="1">F6/D6*100</f>
        <v>68.657596453940542</v>
      </c>
    </row>
    <row r="7" spans="1:9" s="24" customFormat="1" ht="75" x14ac:dyDescent="0.2">
      <c r="A7" s="42" t="s">
        <v>39</v>
      </c>
      <c r="B7" s="41">
        <v>2424.393</v>
      </c>
      <c r="C7" s="43"/>
      <c r="D7" s="41">
        <v>2197.098</v>
      </c>
      <c r="E7" s="43"/>
      <c r="F7" s="41">
        <v>1492.26</v>
      </c>
      <c r="G7" s="43"/>
      <c r="H7" s="44">
        <f t="shared" si="0"/>
        <v>-38.448098142504129</v>
      </c>
      <c r="I7" s="44">
        <f t="shared" si="1"/>
        <v>67.919592116510046</v>
      </c>
    </row>
    <row r="8" spans="1:9" s="24" customFormat="1" ht="76.5" customHeight="1" x14ac:dyDescent="0.2">
      <c r="A8" s="42" t="s">
        <v>40</v>
      </c>
      <c r="B8" s="41">
        <v>33327.205999999998</v>
      </c>
      <c r="C8" s="43"/>
      <c r="D8" s="41">
        <v>49108.531999999999</v>
      </c>
      <c r="E8" s="43"/>
      <c r="F8" s="41">
        <v>35403.637000000002</v>
      </c>
      <c r="G8" s="43"/>
      <c r="H8" s="44">
        <f t="shared" si="0"/>
        <v>6.2304382791645025</v>
      </c>
      <c r="I8" s="44">
        <f t="shared" si="1"/>
        <v>72.092639625228472</v>
      </c>
    </row>
    <row r="9" spans="1:9" s="24" customFormat="1" ht="15" x14ac:dyDescent="0.2">
      <c r="A9" s="42" t="s">
        <v>41</v>
      </c>
      <c r="B9" s="41">
        <v>0.2</v>
      </c>
      <c r="C9" s="43"/>
      <c r="D9" s="41">
        <v>1.6</v>
      </c>
      <c r="E9" s="43"/>
      <c r="F9" s="41">
        <v>1.6</v>
      </c>
      <c r="G9" s="43"/>
      <c r="H9" s="44" t="s">
        <v>107</v>
      </c>
      <c r="I9" s="44">
        <f t="shared" si="1"/>
        <v>100</v>
      </c>
    </row>
    <row r="10" spans="1:9" s="24" customFormat="1" ht="60" x14ac:dyDescent="0.2">
      <c r="A10" s="42" t="s">
        <v>42</v>
      </c>
      <c r="B10" s="41">
        <v>5222.76</v>
      </c>
      <c r="C10" s="43"/>
      <c r="D10" s="41">
        <v>4886.4960000000001</v>
      </c>
      <c r="E10" s="43"/>
      <c r="F10" s="41">
        <v>3068.5450000000001</v>
      </c>
      <c r="G10" s="43"/>
      <c r="H10" s="44">
        <f t="shared" si="0"/>
        <v>-41.246678001669615</v>
      </c>
      <c r="I10" s="44">
        <f t="shared" si="1"/>
        <v>62.796429179518412</v>
      </c>
    </row>
    <row r="11" spans="1:9" s="24" customFormat="1" ht="15" x14ac:dyDescent="0.2">
      <c r="A11" s="42" t="s">
        <v>43</v>
      </c>
      <c r="B11" s="41">
        <v>0</v>
      </c>
      <c r="C11" s="43"/>
      <c r="D11" s="41">
        <v>45.8</v>
      </c>
      <c r="E11" s="43"/>
      <c r="F11" s="41">
        <v>0</v>
      </c>
      <c r="G11" s="43"/>
      <c r="H11" s="44" t="s">
        <v>107</v>
      </c>
      <c r="I11" s="44">
        <f t="shared" si="1"/>
        <v>0</v>
      </c>
    </row>
    <row r="12" spans="1:9" s="24" customFormat="1" ht="15" x14ac:dyDescent="0.2">
      <c r="A12" s="42" t="s">
        <v>44</v>
      </c>
      <c r="B12" s="41">
        <v>12902.147999999999</v>
      </c>
      <c r="C12" s="43"/>
      <c r="D12" s="41">
        <v>23234.831999999999</v>
      </c>
      <c r="E12" s="43"/>
      <c r="F12" s="41">
        <v>14599.142</v>
      </c>
      <c r="G12" s="43"/>
      <c r="H12" s="44">
        <f t="shared" si="0"/>
        <v>13.152802153563897</v>
      </c>
      <c r="I12" s="44">
        <f t="shared" si="1"/>
        <v>62.833000040628662</v>
      </c>
    </row>
    <row r="13" spans="1:9" s="24" customFormat="1" ht="15" x14ac:dyDescent="0.2">
      <c r="A13" s="42" t="s">
        <v>45</v>
      </c>
      <c r="B13" s="41">
        <v>254.57</v>
      </c>
      <c r="C13" s="43">
        <f>B13*100/B5</f>
        <v>4.829164470206531E-2</v>
      </c>
      <c r="D13" s="41">
        <f>D14</f>
        <v>785.1</v>
      </c>
      <c r="E13" s="43">
        <f>D13/D5*100</f>
        <v>9.7827986923571836E-2</v>
      </c>
      <c r="F13" s="41">
        <f>F14</f>
        <v>357.697</v>
      </c>
      <c r="G13" s="43">
        <f>F13/F5*G5</f>
        <v>6.4137653950420523E-2</v>
      </c>
      <c r="H13" s="44">
        <f t="shared" si="0"/>
        <v>40.510272223749865</v>
      </c>
      <c r="I13" s="44">
        <f t="shared" si="1"/>
        <v>45.560692905362373</v>
      </c>
    </row>
    <row r="14" spans="1:9" s="24" customFormat="1" ht="30" x14ac:dyDescent="0.2">
      <c r="A14" s="42" t="s">
        <v>46</v>
      </c>
      <c r="B14" s="41">
        <v>254.57</v>
      </c>
      <c r="C14" s="43"/>
      <c r="D14" s="41">
        <v>785.1</v>
      </c>
      <c r="E14" s="43"/>
      <c r="F14" s="41">
        <v>357.697</v>
      </c>
      <c r="G14" s="43"/>
      <c r="H14" s="44">
        <f t="shared" si="0"/>
        <v>40.510272223749865</v>
      </c>
      <c r="I14" s="44">
        <f t="shared" si="1"/>
        <v>45.560692905362373</v>
      </c>
    </row>
    <row r="15" spans="1:9" s="24" customFormat="1" ht="45" x14ac:dyDescent="0.2">
      <c r="A15" s="42" t="s">
        <v>47</v>
      </c>
      <c r="B15" s="41">
        <v>0</v>
      </c>
      <c r="C15" s="43">
        <f>B15/B5*100</f>
        <v>0</v>
      </c>
      <c r="D15" s="41">
        <f>SUM(D16:D17)</f>
        <v>0</v>
      </c>
      <c r="E15" s="43">
        <f>D15/D5*100</f>
        <v>0</v>
      </c>
      <c r="F15" s="41">
        <f>SUM(F16:F17)</f>
        <v>0</v>
      </c>
      <c r="G15" s="43">
        <f>F15/F5*G5</f>
        <v>0</v>
      </c>
      <c r="H15" s="44" t="s">
        <v>107</v>
      </c>
      <c r="I15" s="44" t="s">
        <v>110</v>
      </c>
    </row>
    <row r="16" spans="1:9" s="24" customFormat="1" ht="63.75" customHeight="1" x14ac:dyDescent="0.2">
      <c r="A16" s="42" t="s">
        <v>92</v>
      </c>
      <c r="B16" s="41">
        <v>0</v>
      </c>
      <c r="C16" s="43"/>
      <c r="D16" s="41">
        <v>0</v>
      </c>
      <c r="E16" s="43"/>
      <c r="F16" s="43">
        <v>0</v>
      </c>
      <c r="G16" s="43"/>
      <c r="H16" s="44" t="s">
        <v>107</v>
      </c>
      <c r="I16" s="44" t="s">
        <v>110</v>
      </c>
    </row>
    <row r="17" spans="1:9" s="24" customFormat="1" ht="63.75" customHeight="1" x14ac:dyDescent="0.2">
      <c r="A17" s="42" t="s">
        <v>102</v>
      </c>
      <c r="B17" s="41">
        <v>0</v>
      </c>
      <c r="C17" s="43"/>
      <c r="D17" s="41">
        <v>0</v>
      </c>
      <c r="E17" s="43"/>
      <c r="F17" s="41">
        <v>0</v>
      </c>
      <c r="G17" s="43"/>
      <c r="H17" s="44" t="s">
        <v>107</v>
      </c>
      <c r="I17" s="44" t="s">
        <v>110</v>
      </c>
    </row>
    <row r="18" spans="1:9" s="24" customFormat="1" ht="15" x14ac:dyDescent="0.2">
      <c r="A18" s="42" t="s">
        <v>48</v>
      </c>
      <c r="B18" s="41">
        <f>SUM(B19:B22)</f>
        <v>3908.634</v>
      </c>
      <c r="C18" s="43"/>
      <c r="D18" s="41">
        <f>SUM(D19:D22)</f>
        <v>6754.4</v>
      </c>
      <c r="E18" s="43">
        <f>D18/D5*100</f>
        <v>0.84163718618847738</v>
      </c>
      <c r="F18" s="41">
        <f>SUM(F19:F22)</f>
        <v>4640.8919999999998</v>
      </c>
      <c r="G18" s="43">
        <f>F18/F5*G5</f>
        <v>0.832145433473792</v>
      </c>
      <c r="H18" s="44">
        <f t="shared" si="0"/>
        <v>18.734371138356764</v>
      </c>
      <c r="I18" s="44">
        <f t="shared" si="1"/>
        <v>68.709167357574316</v>
      </c>
    </row>
    <row r="19" spans="1:9" s="24" customFormat="1" ht="15" x14ac:dyDescent="0.2">
      <c r="A19" s="42" t="s">
        <v>49</v>
      </c>
      <c r="B19" s="41">
        <v>854.66200000000003</v>
      </c>
      <c r="C19" s="43"/>
      <c r="D19" s="41">
        <v>1677.6</v>
      </c>
      <c r="E19" s="43"/>
      <c r="F19" s="41">
        <v>1522.5</v>
      </c>
      <c r="G19" s="43"/>
      <c r="H19" s="44" t="s">
        <v>110</v>
      </c>
      <c r="I19" s="44">
        <f t="shared" si="1"/>
        <v>90.754649499284696</v>
      </c>
    </row>
    <row r="20" spans="1:9" s="24" customFormat="1" ht="15" x14ac:dyDescent="0.2">
      <c r="A20" s="42" t="s">
        <v>50</v>
      </c>
      <c r="B20" s="41">
        <v>3035.2719999999999</v>
      </c>
      <c r="C20" s="43"/>
      <c r="D20" s="41">
        <v>4976.8</v>
      </c>
      <c r="E20" s="43"/>
      <c r="F20" s="41">
        <v>3118.3919999999998</v>
      </c>
      <c r="G20" s="43"/>
      <c r="H20" s="44">
        <f t="shared" si="0"/>
        <v>2.7384695671425874</v>
      </c>
      <c r="I20" s="44">
        <f t="shared" si="1"/>
        <v>62.658575791673357</v>
      </c>
    </row>
    <row r="21" spans="1:9" s="24" customFormat="1" ht="15" x14ac:dyDescent="0.2">
      <c r="A21" s="42" t="s">
        <v>51</v>
      </c>
      <c r="B21" s="41">
        <v>0</v>
      </c>
      <c r="C21" s="43"/>
      <c r="D21" s="41">
        <v>0</v>
      </c>
      <c r="E21" s="43"/>
      <c r="F21" s="41">
        <v>0</v>
      </c>
      <c r="G21" s="43"/>
      <c r="H21" s="44" t="s">
        <v>107</v>
      </c>
      <c r="I21" s="44" t="s">
        <v>107</v>
      </c>
    </row>
    <row r="22" spans="1:9" s="24" customFormat="1" ht="30" x14ac:dyDescent="0.2">
      <c r="A22" s="42" t="s">
        <v>52</v>
      </c>
      <c r="B22" s="41">
        <v>18.7</v>
      </c>
      <c r="C22" s="43"/>
      <c r="D22" s="41">
        <v>100</v>
      </c>
      <c r="E22" s="43"/>
      <c r="F22" s="41">
        <v>0</v>
      </c>
      <c r="G22" s="43"/>
      <c r="H22" s="44" t="s">
        <v>107</v>
      </c>
      <c r="I22" s="44">
        <f t="shared" si="1"/>
        <v>0</v>
      </c>
    </row>
    <row r="23" spans="1:9" s="24" customFormat="1" ht="30" x14ac:dyDescent="0.2">
      <c r="A23" s="42" t="s">
        <v>53</v>
      </c>
      <c r="B23" s="41">
        <f>SUM(B24:B27)</f>
        <v>5349.0649999999996</v>
      </c>
      <c r="C23" s="43">
        <f>B23/B5*100</f>
        <v>1.0147116567869465</v>
      </c>
      <c r="D23" s="41">
        <f>SUM(D24:D27)</f>
        <v>17853.27</v>
      </c>
      <c r="E23" s="43">
        <f>D23/D5*100</f>
        <v>2.2246203847955641</v>
      </c>
      <c r="F23" s="41">
        <f>SUM(F24:F27)</f>
        <v>4976.2029999999995</v>
      </c>
      <c r="G23" s="43">
        <f>F23/F5*G5</f>
        <v>0.89226911604247294</v>
      </c>
      <c r="H23" s="44" t="s">
        <v>110</v>
      </c>
      <c r="I23" s="44">
        <f t="shared" si="1"/>
        <v>27.872781848927392</v>
      </c>
    </row>
    <row r="24" spans="1:9" s="24" customFormat="1" ht="15" x14ac:dyDescent="0.2">
      <c r="A24" s="42" t="s">
        <v>54</v>
      </c>
      <c r="B24" s="41">
        <v>4987.1379999999999</v>
      </c>
      <c r="C24" s="43"/>
      <c r="D24" s="41">
        <v>14935.57</v>
      </c>
      <c r="E24" s="43"/>
      <c r="F24" s="41">
        <v>4276.2879999999996</v>
      </c>
      <c r="G24" s="43"/>
      <c r="H24" s="44" t="s">
        <v>107</v>
      </c>
      <c r="I24" s="44">
        <f t="shared" si="1"/>
        <v>28.631568798512539</v>
      </c>
    </row>
    <row r="25" spans="1:9" s="24" customFormat="1" ht="15" x14ac:dyDescent="0.2">
      <c r="A25" s="42" t="s">
        <v>55</v>
      </c>
      <c r="B25" s="41">
        <v>0</v>
      </c>
      <c r="C25" s="43"/>
      <c r="D25" s="41">
        <v>1959</v>
      </c>
      <c r="E25" s="43"/>
      <c r="F25" s="41">
        <v>0</v>
      </c>
      <c r="G25" s="43"/>
      <c r="H25" s="44" t="s">
        <v>110</v>
      </c>
      <c r="I25" s="44" t="s">
        <v>110</v>
      </c>
    </row>
    <row r="26" spans="1:9" s="24" customFormat="1" ht="15" x14ac:dyDescent="0.2">
      <c r="A26" s="42" t="s">
        <v>103</v>
      </c>
      <c r="B26" s="41">
        <v>300</v>
      </c>
      <c r="C26" s="43"/>
      <c r="D26" s="41">
        <v>780</v>
      </c>
      <c r="E26" s="43"/>
      <c r="F26" s="41">
        <v>650</v>
      </c>
      <c r="G26" s="43"/>
      <c r="H26" s="44" t="s">
        <v>107</v>
      </c>
      <c r="I26" s="44">
        <f t="shared" si="1"/>
        <v>83.333333333333343</v>
      </c>
    </row>
    <row r="27" spans="1:9" s="24" customFormat="1" ht="30" x14ac:dyDescent="0.2">
      <c r="A27" s="42" t="s">
        <v>109</v>
      </c>
      <c r="B27" s="41">
        <v>61.927</v>
      </c>
      <c r="C27" s="43"/>
      <c r="D27" s="41">
        <v>178.7</v>
      </c>
      <c r="E27" s="43"/>
      <c r="F27" s="41">
        <v>49.914999999999999</v>
      </c>
      <c r="G27" s="43"/>
      <c r="H27" s="44" t="s">
        <v>110</v>
      </c>
      <c r="I27" s="44">
        <f t="shared" si="1"/>
        <v>27.93228875209849</v>
      </c>
    </row>
    <row r="28" spans="1:9" s="24" customFormat="1" ht="15" x14ac:dyDescent="0.2">
      <c r="A28" s="42" t="s">
        <v>104</v>
      </c>
      <c r="B28" s="41">
        <f>SUM(B29)</f>
        <v>312.7</v>
      </c>
      <c r="C28" s="43"/>
      <c r="D28" s="41">
        <v>620</v>
      </c>
      <c r="E28" s="43"/>
      <c r="F28" s="41">
        <f>SUM(F29)</f>
        <v>0</v>
      </c>
      <c r="G28" s="43"/>
      <c r="H28" s="44" t="s">
        <v>107</v>
      </c>
      <c r="I28" s="44" t="s">
        <v>110</v>
      </c>
    </row>
    <row r="29" spans="1:9" s="24" customFormat="1" ht="30" x14ac:dyDescent="0.2">
      <c r="A29" s="42" t="s">
        <v>105</v>
      </c>
      <c r="B29" s="41">
        <v>312.7</v>
      </c>
      <c r="C29" s="43"/>
      <c r="D29" s="41">
        <v>620</v>
      </c>
      <c r="E29" s="43"/>
      <c r="F29" s="41">
        <v>0</v>
      </c>
      <c r="G29" s="43"/>
      <c r="H29" s="44" t="s">
        <v>107</v>
      </c>
      <c r="I29" s="44" t="s">
        <v>110</v>
      </c>
    </row>
    <row r="30" spans="1:9" s="24" customFormat="1" ht="15" x14ac:dyDescent="0.2">
      <c r="A30" s="42" t="s">
        <v>56</v>
      </c>
      <c r="B30" s="41">
        <f>SUM(B31:B35)</f>
        <v>377383.71899999998</v>
      </c>
      <c r="C30" s="43">
        <f>B30*100/B5</f>
        <v>71.589270040821987</v>
      </c>
      <c r="D30" s="41">
        <f>SUM(D31:D35)</f>
        <v>592488.49000000011</v>
      </c>
      <c r="E30" s="43">
        <f>D30/D5*100</f>
        <v>73.827482170534751</v>
      </c>
      <c r="F30" s="41">
        <f>SUM(F31:F35)</f>
        <v>422512.43799999997</v>
      </c>
      <c r="G30" s="43">
        <f>F30/F5*G5</f>
        <v>75.759529820469567</v>
      </c>
      <c r="H30" s="44">
        <f t="shared" si="0"/>
        <v>11.95831105792881</v>
      </c>
      <c r="I30" s="44">
        <f t="shared" si="1"/>
        <v>71.311501426804071</v>
      </c>
    </row>
    <row r="31" spans="1:9" s="24" customFormat="1" ht="15" x14ac:dyDescent="0.2">
      <c r="A31" s="42" t="s">
        <v>57</v>
      </c>
      <c r="B31" s="41">
        <v>87373.744999999995</v>
      </c>
      <c r="C31" s="43"/>
      <c r="D31" s="41">
        <v>134010.4</v>
      </c>
      <c r="E31" s="43"/>
      <c r="F31" s="41">
        <v>95518.2</v>
      </c>
      <c r="G31" s="43"/>
      <c r="H31" s="44">
        <f t="shared" si="0"/>
        <v>9.3213985505600192</v>
      </c>
      <c r="I31" s="44">
        <f t="shared" si="1"/>
        <v>71.27670688245091</v>
      </c>
    </row>
    <row r="32" spans="1:9" s="24" customFormat="1" ht="15" x14ac:dyDescent="0.2">
      <c r="A32" s="42" t="s">
        <v>58</v>
      </c>
      <c r="B32" s="41">
        <v>238181.94099999999</v>
      </c>
      <c r="C32" s="43"/>
      <c r="D32" s="41">
        <v>363472.9</v>
      </c>
      <c r="E32" s="43"/>
      <c r="F32" s="44">
        <v>256597.46299999999</v>
      </c>
      <c r="G32" s="43"/>
      <c r="H32" s="44">
        <f t="shared" si="0"/>
        <v>7.7317037230794909</v>
      </c>
      <c r="I32" s="44">
        <f t="shared" si="1"/>
        <v>70.596037008536257</v>
      </c>
    </row>
    <row r="33" spans="1:9" s="24" customFormat="1" ht="15" x14ac:dyDescent="0.2">
      <c r="A33" s="42" t="s">
        <v>59</v>
      </c>
      <c r="B33" s="41">
        <v>32481.232</v>
      </c>
      <c r="C33" s="43"/>
      <c r="D33" s="41">
        <v>54900.9</v>
      </c>
      <c r="E33" s="43"/>
      <c r="F33" s="44">
        <v>39930.15</v>
      </c>
      <c r="G33" s="43"/>
      <c r="H33" s="44">
        <f t="shared" si="0"/>
        <v>22.932990965367338</v>
      </c>
      <c r="I33" s="44">
        <f t="shared" si="1"/>
        <v>72.731321344458834</v>
      </c>
    </row>
    <row r="34" spans="1:9" s="24" customFormat="1" ht="15.75" customHeight="1" x14ac:dyDescent="0.2">
      <c r="A34" s="42" t="s">
        <v>60</v>
      </c>
      <c r="B34" s="41">
        <v>435.16500000000002</v>
      </c>
      <c r="C34" s="43"/>
      <c r="D34" s="41">
        <v>582</v>
      </c>
      <c r="E34" s="43"/>
      <c r="F34" s="44">
        <v>509.51900000000001</v>
      </c>
      <c r="G34" s="43"/>
      <c r="H34" s="44" t="s">
        <v>107</v>
      </c>
      <c r="I34" s="44">
        <f t="shared" si="1"/>
        <v>87.54621993127148</v>
      </c>
    </row>
    <row r="35" spans="1:9" s="24" customFormat="1" ht="15" x14ac:dyDescent="0.2">
      <c r="A35" s="42" t="s">
        <v>61</v>
      </c>
      <c r="B35" s="41">
        <v>18911.635999999999</v>
      </c>
      <c r="C35" s="43"/>
      <c r="D35" s="41">
        <v>39522.29</v>
      </c>
      <c r="E35" s="43"/>
      <c r="F35" s="44">
        <v>29957.106</v>
      </c>
      <c r="G35" s="43"/>
      <c r="H35" s="44">
        <f t="shared" si="0"/>
        <v>58.405682089058843</v>
      </c>
      <c r="I35" s="44">
        <f t="shared" si="1"/>
        <v>75.798001583410269</v>
      </c>
    </row>
    <row r="36" spans="1:9" s="24" customFormat="1" ht="15" x14ac:dyDescent="0.2">
      <c r="A36" s="42" t="s">
        <v>62</v>
      </c>
      <c r="B36" s="41">
        <f>SUM(B37:B38)</f>
        <v>30139.784</v>
      </c>
      <c r="C36" s="43">
        <f>B36*100/B5</f>
        <v>5.7174833653808097</v>
      </c>
      <c r="D36" s="41">
        <f>SUM(D37:D38)</f>
        <v>46948.790999999997</v>
      </c>
      <c r="E36" s="43">
        <f>D36/D5*100</f>
        <v>5.8500900675398126</v>
      </c>
      <c r="F36" s="44">
        <f>SUM(F37:F38)</f>
        <v>31018.46</v>
      </c>
      <c r="G36" s="43">
        <f>F36/F5*G5</f>
        <v>5.5618337686784081</v>
      </c>
      <c r="H36" s="44">
        <f t="shared" si="0"/>
        <v>2.9153360886726887</v>
      </c>
      <c r="I36" s="44">
        <f t="shared" si="1"/>
        <v>66.068708776760616</v>
      </c>
    </row>
    <row r="37" spans="1:9" s="24" customFormat="1" ht="15" x14ac:dyDescent="0.2">
      <c r="A37" s="42" t="s">
        <v>63</v>
      </c>
      <c r="B37" s="41">
        <v>23918.796999999999</v>
      </c>
      <c r="C37" s="43"/>
      <c r="D37" s="41">
        <v>36157.790999999997</v>
      </c>
      <c r="E37" s="43"/>
      <c r="F37" s="44">
        <v>23292.968000000001</v>
      </c>
      <c r="G37" s="43"/>
      <c r="H37" s="44">
        <f t="shared" si="0"/>
        <v>-2.6164735626126969</v>
      </c>
      <c r="I37" s="44">
        <f t="shared" si="1"/>
        <v>64.420329217567527</v>
      </c>
    </row>
    <row r="38" spans="1:9" s="24" customFormat="1" ht="30" x14ac:dyDescent="0.2">
      <c r="A38" s="42" t="s">
        <v>93</v>
      </c>
      <c r="B38" s="41">
        <v>6220.9870000000001</v>
      </c>
      <c r="C38" s="43"/>
      <c r="D38" s="41">
        <v>10791</v>
      </c>
      <c r="E38" s="43"/>
      <c r="F38" s="44">
        <v>7725.4920000000002</v>
      </c>
      <c r="G38" s="43"/>
      <c r="H38" s="44">
        <f t="shared" si="0"/>
        <v>24.184345667335421</v>
      </c>
      <c r="I38" s="44">
        <f t="shared" si="1"/>
        <v>71.591993327773153</v>
      </c>
    </row>
    <row r="39" spans="1:9" s="24" customFormat="1" ht="15" x14ac:dyDescent="0.2">
      <c r="A39" s="42" t="s">
        <v>64</v>
      </c>
      <c r="B39" s="41">
        <f>SUM(B40:B43)</f>
        <v>13371.971000000001</v>
      </c>
      <c r="C39" s="43">
        <f>B39*100/B5</f>
        <v>2.5366479651896179</v>
      </c>
      <c r="D39" s="41">
        <f>SUM(D40:D43)</f>
        <v>19448.3</v>
      </c>
      <c r="E39" s="43">
        <f>D39/D5*100</f>
        <v>2.4233703198136567</v>
      </c>
      <c r="F39" s="44">
        <f>SUM(F40:F43)</f>
        <v>13770.486999999999</v>
      </c>
      <c r="G39" s="43">
        <f>F39/F5*G5</f>
        <v>2.4691477142239502</v>
      </c>
      <c r="H39" s="44">
        <f t="shared" si="0"/>
        <v>2.9802338039769865</v>
      </c>
      <c r="I39" s="44">
        <f t="shared" si="1"/>
        <v>70.805607688075568</v>
      </c>
    </row>
    <row r="40" spans="1:9" s="24" customFormat="1" ht="15" x14ac:dyDescent="0.2">
      <c r="A40" s="42" t="s">
        <v>65</v>
      </c>
      <c r="B40" s="41">
        <v>2402.723</v>
      </c>
      <c r="C40" s="43"/>
      <c r="D40" s="41">
        <v>3374.8</v>
      </c>
      <c r="E40" s="43"/>
      <c r="F40" s="44">
        <v>2423.759</v>
      </c>
      <c r="G40" s="43"/>
      <c r="H40" s="44">
        <f t="shared" si="0"/>
        <v>0.87550666472996852</v>
      </c>
      <c r="I40" s="44">
        <f t="shared" si="1"/>
        <v>71.819337442218796</v>
      </c>
    </row>
    <row r="41" spans="1:9" s="24" customFormat="1" ht="15" x14ac:dyDescent="0.2">
      <c r="A41" s="42" t="s">
        <v>66</v>
      </c>
      <c r="B41" s="41">
        <v>5915.5860000000002</v>
      </c>
      <c r="C41" s="43"/>
      <c r="D41" s="41">
        <v>6671</v>
      </c>
      <c r="E41" s="43"/>
      <c r="F41" s="44">
        <v>5755.37</v>
      </c>
      <c r="G41" s="43"/>
      <c r="H41" s="44">
        <f t="shared" si="0"/>
        <v>-2.7083707345307886</v>
      </c>
      <c r="I41" s="44">
        <f t="shared" si="1"/>
        <v>86.274471593464241</v>
      </c>
    </row>
    <row r="42" spans="1:9" s="24" customFormat="1" ht="15" x14ac:dyDescent="0.2">
      <c r="A42" s="42" t="s">
        <v>67</v>
      </c>
      <c r="B42" s="41">
        <v>4436.7370000000001</v>
      </c>
      <c r="C42" s="43"/>
      <c r="D42" s="41">
        <v>7888.8</v>
      </c>
      <c r="E42" s="43"/>
      <c r="F42" s="44">
        <v>4552.9489999999996</v>
      </c>
      <c r="G42" s="43"/>
      <c r="H42" s="44">
        <f t="shared" si="0"/>
        <v>2.6193123459875949</v>
      </c>
      <c r="I42" s="44">
        <f t="shared" si="1"/>
        <v>57.714088327755796</v>
      </c>
    </row>
    <row r="43" spans="1:9" s="24" customFormat="1" ht="30" x14ac:dyDescent="0.2">
      <c r="A43" s="42" t="s">
        <v>68</v>
      </c>
      <c r="B43" s="41">
        <v>616.92499999999995</v>
      </c>
      <c r="C43" s="43"/>
      <c r="D43" s="41">
        <v>1513.7</v>
      </c>
      <c r="E43" s="43"/>
      <c r="F43" s="44">
        <v>1038.4090000000001</v>
      </c>
      <c r="G43" s="43"/>
      <c r="H43" s="44">
        <f t="shared" si="0"/>
        <v>68.32013615917657</v>
      </c>
      <c r="I43" s="44">
        <f t="shared" si="1"/>
        <v>68.600713483517211</v>
      </c>
    </row>
    <row r="44" spans="1:9" s="24" customFormat="1" ht="15" x14ac:dyDescent="0.2">
      <c r="A44" s="42" t="s">
        <v>69</v>
      </c>
      <c r="B44" s="41">
        <f>SUM(B45:B48)</f>
        <v>5439.6270000000004</v>
      </c>
      <c r="C44" s="43">
        <f>B44*100/B5</f>
        <v>1.0318911670493831</v>
      </c>
      <c r="D44" s="41">
        <f>SUM(D45:D48)</f>
        <v>989</v>
      </c>
      <c r="E44" s="43">
        <f>D44/D5*100</f>
        <v>0.12323510262057388</v>
      </c>
      <c r="F44" s="44">
        <f>SUM(F45:F48)</f>
        <v>535.399</v>
      </c>
      <c r="G44" s="43">
        <f>F44/F5*G5</f>
        <v>9.600090520021469E-2</v>
      </c>
      <c r="H44" s="44">
        <f t="shared" si="0"/>
        <v>-90.157431750375537</v>
      </c>
      <c r="I44" s="44">
        <f t="shared" si="1"/>
        <v>54.135389282103134</v>
      </c>
    </row>
    <row r="45" spans="1:9" s="24" customFormat="1" ht="15" x14ac:dyDescent="0.2">
      <c r="A45" s="42" t="s">
        <v>101</v>
      </c>
      <c r="B45" s="41">
        <v>4893.585</v>
      </c>
      <c r="C45" s="43"/>
      <c r="D45" s="41">
        <v>272</v>
      </c>
      <c r="E45" s="43"/>
      <c r="F45" s="44">
        <v>169.809</v>
      </c>
      <c r="G45" s="43"/>
      <c r="H45" s="44">
        <f t="shared" si="0"/>
        <v>-96.529967293916428</v>
      </c>
      <c r="I45" s="44">
        <f t="shared" si="1"/>
        <v>62.429779411764706</v>
      </c>
    </row>
    <row r="46" spans="1:9" s="24" customFormat="1" ht="15" x14ac:dyDescent="0.2">
      <c r="A46" s="42" t="s">
        <v>70</v>
      </c>
      <c r="B46" s="41">
        <v>0</v>
      </c>
      <c r="C46" s="43"/>
      <c r="D46" s="41">
        <v>702</v>
      </c>
      <c r="E46" s="43"/>
      <c r="F46" s="44">
        <v>350.6</v>
      </c>
      <c r="G46" s="43"/>
      <c r="H46" s="44" t="s">
        <v>110</v>
      </c>
      <c r="I46" s="44" t="s">
        <v>110</v>
      </c>
    </row>
    <row r="47" spans="1:9" s="24" customFormat="1" ht="15" x14ac:dyDescent="0.2">
      <c r="A47" s="42" t="s">
        <v>106</v>
      </c>
      <c r="B47" s="41">
        <v>516.15700000000004</v>
      </c>
      <c r="C47" s="43"/>
      <c r="D47" s="41">
        <v>0</v>
      </c>
      <c r="E47" s="43"/>
      <c r="F47" s="44">
        <v>0</v>
      </c>
      <c r="G47" s="43"/>
      <c r="H47" s="44" t="s">
        <v>107</v>
      </c>
      <c r="I47" s="44" t="e">
        <f t="shared" si="1"/>
        <v>#DIV/0!</v>
      </c>
    </row>
    <row r="48" spans="1:9" s="24" customFormat="1" ht="30" x14ac:dyDescent="0.2">
      <c r="A48" s="42" t="s">
        <v>111</v>
      </c>
      <c r="B48" s="41">
        <v>29.885000000000002</v>
      </c>
      <c r="C48" s="43"/>
      <c r="D48" s="41">
        <v>15</v>
      </c>
      <c r="E48" s="43"/>
      <c r="F48" s="44">
        <v>14.99</v>
      </c>
      <c r="G48" s="43"/>
      <c r="H48" s="44"/>
      <c r="I48" s="44">
        <f t="shared" si="1"/>
        <v>99.933333333333323</v>
      </c>
    </row>
    <row r="49" spans="1:9" s="24" customFormat="1" ht="45" x14ac:dyDescent="0.2">
      <c r="A49" s="42" t="s">
        <v>71</v>
      </c>
      <c r="B49" s="41">
        <v>4719.3670000000002</v>
      </c>
      <c r="C49" s="43">
        <f>B49*100/B5</f>
        <v>0.89525864941922406</v>
      </c>
      <c r="D49" s="41">
        <v>6538.9</v>
      </c>
      <c r="E49" s="43">
        <f>D49/D5*100</f>
        <v>0.8147846436053291</v>
      </c>
      <c r="F49" s="44">
        <v>4884.9129999999996</v>
      </c>
      <c r="G49" s="43">
        <f>F49/F5*G5</f>
        <v>0.87590016011291816</v>
      </c>
      <c r="H49" s="44">
        <f t="shared" si="0"/>
        <v>3.5078009402532047</v>
      </c>
      <c r="I49" s="44">
        <f t="shared" si="1"/>
        <v>74.705424459771521</v>
      </c>
    </row>
    <row r="50" spans="1:9" s="24" customFormat="1" ht="30" x14ac:dyDescent="0.2">
      <c r="A50" s="42" t="s">
        <v>94</v>
      </c>
      <c r="B50" s="41">
        <v>4719.3670000000002</v>
      </c>
      <c r="C50" s="43"/>
      <c r="D50" s="41">
        <v>6539</v>
      </c>
      <c r="E50" s="43"/>
      <c r="F50" s="44">
        <v>4884.9129999999996</v>
      </c>
      <c r="G50" s="43"/>
      <c r="H50" s="44">
        <f t="shared" si="0"/>
        <v>3.5078009402532047</v>
      </c>
      <c r="I50" s="44">
        <f t="shared" si="1"/>
        <v>74.704282000305852</v>
      </c>
    </row>
    <row r="51" spans="1:9" s="24" customFormat="1" ht="60" customHeight="1" x14ac:dyDescent="0.2">
      <c r="A51" s="42" t="s">
        <v>95</v>
      </c>
      <c r="B51" s="41">
        <v>32395.088</v>
      </c>
      <c r="C51" s="43">
        <f>B51*100/B5</f>
        <v>6.1453120155090524</v>
      </c>
      <c r="D51" s="41">
        <v>30630.471000000001</v>
      </c>
      <c r="E51" s="43">
        <f>D51/D5*100</f>
        <v>3.8167333033382329</v>
      </c>
      <c r="F51" s="44">
        <v>20440.36</v>
      </c>
      <c r="G51" s="43">
        <f>F51/F5*G5</f>
        <v>3.6651040861455852</v>
      </c>
      <c r="H51" s="44">
        <f t="shared" si="0"/>
        <v>-36.902903304352805</v>
      </c>
      <c r="I51" s="44">
        <f t="shared" si="1"/>
        <v>66.732111301847112</v>
      </c>
    </row>
    <row r="52" spans="1:9" s="24" customFormat="1" ht="51" customHeight="1" x14ac:dyDescent="0.2">
      <c r="A52" s="42" t="s">
        <v>72</v>
      </c>
      <c r="B52" s="41">
        <v>7033.35</v>
      </c>
      <c r="C52" s="43"/>
      <c r="D52" s="41">
        <v>9993</v>
      </c>
      <c r="E52" s="43"/>
      <c r="F52" s="44">
        <v>7675.35</v>
      </c>
      <c r="G52" s="43"/>
      <c r="H52" s="44">
        <f t="shared" si="0"/>
        <v>9.1279404551173968</v>
      </c>
      <c r="I52" s="44">
        <f t="shared" si="1"/>
        <v>76.807265085559891</v>
      </c>
    </row>
    <row r="53" spans="1:9" s="24" customFormat="1" ht="30" x14ac:dyDescent="0.2">
      <c r="A53" s="42" t="s">
        <v>73</v>
      </c>
      <c r="B53" s="41">
        <v>25361.738000000001</v>
      </c>
      <c r="C53" s="43"/>
      <c r="D53" s="41">
        <v>20637.471000000001</v>
      </c>
      <c r="E53" s="43"/>
      <c r="F53" s="44">
        <v>12765.01</v>
      </c>
      <c r="G53" s="43"/>
      <c r="H53" s="44">
        <f t="shared" si="0"/>
        <v>-49.668236459189039</v>
      </c>
      <c r="I53" s="44">
        <f t="shared" si="1"/>
        <v>61.853557541037851</v>
      </c>
    </row>
    <row r="54" spans="1:9" s="24" customFormat="1" ht="30" x14ac:dyDescent="0.2">
      <c r="A54" s="42" t="s">
        <v>96</v>
      </c>
      <c r="B54" s="41">
        <v>1800.711</v>
      </c>
      <c r="C54" s="43"/>
      <c r="D54" s="41">
        <v>-14919.2</v>
      </c>
      <c r="E54" s="43"/>
      <c r="F54" s="41">
        <v>12247.968000000001</v>
      </c>
      <c r="G54" s="43"/>
      <c r="H54" s="44">
        <f t="shared" si="0"/>
        <v>580.17399793748132</v>
      </c>
      <c r="I54" s="44">
        <f t="shared" si="1"/>
        <v>-82.095340232720261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F3" sqref="F3"/>
    </sheetView>
  </sheetViews>
  <sheetFormatPr defaultRowHeight="12.75" x14ac:dyDescent="0.2"/>
  <cols>
    <col min="1" max="1" width="37.7109375" style="1" customWidth="1"/>
    <col min="2" max="2" width="17.5703125" style="1" customWidth="1"/>
    <col min="3" max="3" width="12.42578125" style="1" customWidth="1"/>
    <col min="4" max="4" width="17.5703125" style="1" customWidth="1"/>
    <col min="5" max="5" width="13.7109375" style="1" customWidth="1"/>
    <col min="6" max="6" width="17.5703125" style="1" customWidth="1"/>
    <col min="7" max="7" width="12.42578125" style="1" customWidth="1"/>
    <col min="8" max="8" width="13" style="1" customWidth="1"/>
    <col min="9" max="9" width="11.28515625" style="1" customWidth="1"/>
    <col min="10" max="16384" width="9.140625" style="1"/>
  </cols>
  <sheetData>
    <row r="1" spans="1:9" ht="14.25" x14ac:dyDescent="0.2">
      <c r="A1" s="58" t="s">
        <v>99</v>
      </c>
      <c r="B1" s="59"/>
      <c r="C1" s="59"/>
      <c r="D1" s="59"/>
      <c r="E1" s="59"/>
      <c r="F1" s="59"/>
      <c r="G1" s="59"/>
      <c r="H1" s="59"/>
      <c r="I1" s="59"/>
    </row>
    <row r="2" spans="1:9" ht="15" x14ac:dyDescent="0.25">
      <c r="A2" s="23"/>
      <c r="B2" s="23"/>
      <c r="C2" s="23"/>
      <c r="D2" s="23"/>
      <c r="E2" s="23"/>
      <c r="F2" s="23"/>
      <c r="G2" s="23"/>
      <c r="H2" s="23"/>
      <c r="I2" s="2" t="s">
        <v>80</v>
      </c>
    </row>
    <row r="3" spans="1:9" ht="101.25" customHeight="1" x14ac:dyDescent="0.2">
      <c r="A3" s="3" t="s">
        <v>0</v>
      </c>
      <c r="B3" s="22" t="s">
        <v>113</v>
      </c>
      <c r="C3" s="3" t="s">
        <v>1</v>
      </c>
      <c r="D3" s="3" t="s">
        <v>114</v>
      </c>
      <c r="E3" s="3" t="s">
        <v>2</v>
      </c>
      <c r="F3" s="3" t="s">
        <v>115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79</v>
      </c>
      <c r="B5" s="6">
        <v>1800.711</v>
      </c>
      <c r="C5" s="6"/>
      <c r="D5" s="6">
        <v>14919.2</v>
      </c>
      <c r="E5" s="6"/>
      <c r="F5" s="6">
        <v>-12247.968000000001</v>
      </c>
      <c r="G5" s="6"/>
      <c r="H5" s="6"/>
      <c r="I5" s="6"/>
    </row>
    <row r="6" spans="1:9" ht="60" x14ac:dyDescent="0.25">
      <c r="A6" s="7" t="s">
        <v>74</v>
      </c>
      <c r="B6" s="8">
        <v>0</v>
      </c>
      <c r="C6" s="8"/>
      <c r="D6" s="8">
        <v>0</v>
      </c>
      <c r="E6" s="8"/>
      <c r="F6" s="8">
        <v>0</v>
      </c>
      <c r="G6" s="8"/>
      <c r="H6" s="8"/>
      <c r="I6" s="8"/>
    </row>
    <row r="7" spans="1:9" ht="30" x14ac:dyDescent="0.25">
      <c r="A7" s="9" t="s">
        <v>75</v>
      </c>
      <c r="B7" s="10">
        <v>-10000</v>
      </c>
      <c r="C7" s="10"/>
      <c r="D7" s="10">
        <v>0</v>
      </c>
      <c r="E7" s="10"/>
      <c r="F7" s="10">
        <v>0</v>
      </c>
      <c r="G7" s="10"/>
      <c r="H7" s="10"/>
      <c r="I7" s="10"/>
    </row>
    <row r="8" spans="1:9" ht="45" x14ac:dyDescent="0.25">
      <c r="A8" s="11" t="s">
        <v>76</v>
      </c>
      <c r="B8" s="12">
        <v>0</v>
      </c>
      <c r="C8" s="12"/>
      <c r="D8" s="12">
        <v>0</v>
      </c>
      <c r="E8" s="12"/>
      <c r="F8" s="12">
        <v>0</v>
      </c>
      <c r="G8" s="12"/>
      <c r="H8" s="12"/>
      <c r="I8" s="12"/>
    </row>
    <row r="9" spans="1:9" ht="30" x14ac:dyDescent="0.25">
      <c r="A9" s="11" t="s">
        <v>77</v>
      </c>
      <c r="B9" s="12">
        <v>0</v>
      </c>
      <c r="C9" s="12"/>
      <c r="D9" s="12">
        <v>0</v>
      </c>
      <c r="E9" s="12"/>
      <c r="F9" s="12">
        <v>0</v>
      </c>
      <c r="G9" s="12"/>
      <c r="H9" s="12"/>
      <c r="I9" s="12"/>
    </row>
    <row r="10" spans="1:9" ht="30" x14ac:dyDescent="0.25">
      <c r="A10" s="11" t="s">
        <v>78</v>
      </c>
      <c r="B10" s="12">
        <v>11800.710999999999</v>
      </c>
      <c r="C10" s="12"/>
      <c r="D10" s="12">
        <v>14919.2</v>
      </c>
      <c r="E10" s="12"/>
      <c r="F10" s="12">
        <v>-12247.968000000001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cp:lastPrinted>2024-05-23T11:42:11Z</cp:lastPrinted>
  <dcterms:created xsi:type="dcterms:W3CDTF">2021-07-16T11:47:31Z</dcterms:created>
  <dcterms:modified xsi:type="dcterms:W3CDTF">2024-10-21T08:50:23Z</dcterms:modified>
</cp:coreProperties>
</file>