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истрация\Каряпин А.В\От КМФУ\Мониторинг открытости 2023\"/>
    </mc:Choice>
  </mc:AlternateContent>
  <xr:revisionPtr revIDLastSave="0" documentId="13_ncr:1_{C43F8B91-12D5-4372-90CC-E3E151200CA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91029"/>
</workbook>
</file>

<file path=xl/calcChain.xml><?xml version="1.0" encoding="utf-8"?>
<calcChain xmlns="http://schemas.openxmlformats.org/spreadsheetml/2006/main">
  <c r="I7" i="3" l="1"/>
  <c r="I8" i="3"/>
  <c r="I9" i="3"/>
  <c r="I10" i="3"/>
  <c r="I12" i="3"/>
  <c r="I14" i="3"/>
  <c r="I16" i="3"/>
  <c r="I17" i="3"/>
  <c r="I19" i="3"/>
  <c r="I20" i="3"/>
  <c r="I21" i="3"/>
  <c r="I22" i="3"/>
  <c r="I24" i="3"/>
  <c r="I25" i="3"/>
  <c r="I26" i="3"/>
  <c r="I27" i="3"/>
  <c r="I29" i="3"/>
  <c r="I31" i="3"/>
  <c r="I32" i="3"/>
  <c r="I33" i="3"/>
  <c r="I34" i="3"/>
  <c r="I35" i="3"/>
  <c r="I37" i="3"/>
  <c r="I38" i="3"/>
  <c r="I40" i="3"/>
  <c r="I41" i="3"/>
  <c r="I42" i="3"/>
  <c r="I43" i="3"/>
  <c r="I45" i="3"/>
  <c r="I47" i="3"/>
  <c r="I48" i="3"/>
  <c r="I50" i="3"/>
  <c r="I52" i="3"/>
  <c r="I53" i="3"/>
  <c r="H7" i="3"/>
  <c r="H8" i="3"/>
  <c r="H9" i="3"/>
  <c r="H10" i="3"/>
  <c r="H12" i="3"/>
  <c r="H14" i="3"/>
  <c r="H16" i="3"/>
  <c r="H17" i="3"/>
  <c r="H20" i="3"/>
  <c r="H21" i="3"/>
  <c r="H22" i="3"/>
  <c r="H24" i="3"/>
  <c r="H25" i="3"/>
  <c r="H29" i="3"/>
  <c r="H31" i="3"/>
  <c r="H32" i="3"/>
  <c r="H33" i="3"/>
  <c r="H34" i="3"/>
  <c r="H35" i="3"/>
  <c r="H37" i="3"/>
  <c r="H38" i="3"/>
  <c r="H40" i="3"/>
  <c r="H41" i="3"/>
  <c r="H42" i="3"/>
  <c r="H43" i="3"/>
  <c r="H45" i="3"/>
  <c r="H46" i="3"/>
  <c r="H47" i="3"/>
  <c r="H50" i="3"/>
  <c r="H52" i="3"/>
  <c r="H53" i="3"/>
  <c r="D44" i="3" l="1"/>
  <c r="F44" i="3"/>
  <c r="I44" i="3" l="1"/>
  <c r="I37" i="4"/>
  <c r="H37" i="4"/>
  <c r="I32" i="4"/>
  <c r="H32" i="4"/>
  <c r="I31" i="4"/>
  <c r="H31" i="4"/>
  <c r="I30" i="4"/>
  <c r="H30" i="4"/>
  <c r="I29" i="4"/>
  <c r="H29" i="4"/>
  <c r="F28" i="4"/>
  <c r="D28" i="4"/>
  <c r="D27" i="4" s="1"/>
  <c r="B28" i="4"/>
  <c r="B27" i="4"/>
  <c r="I25" i="4"/>
  <c r="H25" i="4"/>
  <c r="I24" i="4"/>
  <c r="C24" i="4"/>
  <c r="I23" i="4"/>
  <c r="H23" i="4"/>
  <c r="C23" i="4"/>
  <c r="I22" i="4"/>
  <c r="H22" i="4"/>
  <c r="I21" i="4"/>
  <c r="H21" i="4"/>
  <c r="I20" i="4"/>
  <c r="I19" i="4"/>
  <c r="H19" i="4"/>
  <c r="I18" i="4"/>
  <c r="H18" i="4"/>
  <c r="F17" i="4"/>
  <c r="H17" i="4" s="1"/>
  <c r="D17" i="4"/>
  <c r="I17" i="4" s="1"/>
  <c r="B17" i="4"/>
  <c r="I16" i="4"/>
  <c r="H16" i="4"/>
  <c r="I15" i="4"/>
  <c r="H15" i="4"/>
  <c r="I14" i="4"/>
  <c r="H14" i="4"/>
  <c r="H13" i="4"/>
  <c r="I12" i="4"/>
  <c r="H12" i="4"/>
  <c r="F11" i="4"/>
  <c r="D11" i="4"/>
  <c r="D8" i="4" s="1"/>
  <c r="B11" i="4"/>
  <c r="B8" i="4" s="1"/>
  <c r="I10" i="4"/>
  <c r="H10" i="4"/>
  <c r="I9" i="4"/>
  <c r="H9" i="4"/>
  <c r="I28" i="4" l="1"/>
  <c r="H11" i="4"/>
  <c r="F27" i="4"/>
  <c r="I27" i="4" s="1"/>
  <c r="C22" i="4"/>
  <c r="B7" i="4"/>
  <c r="D7" i="4"/>
  <c r="F8" i="4"/>
  <c r="I11" i="4"/>
  <c r="H27" i="4"/>
  <c r="H28" i="4"/>
  <c r="E27" i="4" l="1"/>
  <c r="E17" i="4"/>
  <c r="E8" i="4"/>
  <c r="C11" i="4"/>
  <c r="C8" i="4"/>
  <c r="I8" i="4"/>
  <c r="H8" i="4"/>
  <c r="F7" i="4"/>
  <c r="G8" i="4" s="1"/>
  <c r="E25" i="4"/>
  <c r="E24" i="4"/>
  <c r="E16" i="4"/>
  <c r="E14" i="4"/>
  <c r="E13" i="4"/>
  <c r="E10" i="4"/>
  <c r="E32" i="4"/>
  <c r="E23" i="4"/>
  <c r="E21" i="4"/>
  <c r="E20" i="4"/>
  <c r="E12" i="4"/>
  <c r="E19" i="4"/>
  <c r="E31" i="4"/>
  <c r="E30" i="4"/>
  <c r="E29" i="4"/>
  <c r="E18" i="4"/>
  <c r="E9" i="4"/>
  <c r="E28" i="4"/>
  <c r="E11" i="4"/>
  <c r="C29" i="4"/>
  <c r="C18" i="4"/>
  <c r="C15" i="4"/>
  <c r="C21" i="4"/>
  <c r="C12" i="4"/>
  <c r="C25" i="4"/>
  <c r="C16" i="4"/>
  <c r="C14" i="4"/>
  <c r="C13" i="4"/>
  <c r="C20" i="4"/>
  <c r="C32" i="4"/>
  <c r="C30" i="4"/>
  <c r="C28" i="4"/>
  <c r="C27" i="4"/>
  <c r="C19" i="4"/>
  <c r="C17" i="4"/>
  <c r="C10" i="4"/>
  <c r="C9" i="4"/>
  <c r="G32" i="4" l="1"/>
  <c r="G23" i="4"/>
  <c r="G21" i="4"/>
  <c r="G20" i="4"/>
  <c r="G12" i="4"/>
  <c r="G31" i="4"/>
  <c r="G30" i="4"/>
  <c r="G19" i="4"/>
  <c r="G10" i="4"/>
  <c r="I7" i="4"/>
  <c r="H7" i="4"/>
  <c r="G29" i="4"/>
  <c r="G28" i="4"/>
  <c r="G27" i="4"/>
  <c r="G25" i="4"/>
  <c r="G24" i="4"/>
  <c r="G17" i="4"/>
  <c r="G16" i="4"/>
  <c r="G14" i="4"/>
  <c r="G13" i="4"/>
  <c r="G18" i="4"/>
  <c r="G9" i="4"/>
  <c r="G11" i="4"/>
  <c r="B23" i="3" l="1"/>
  <c r="F23" i="3"/>
  <c r="D23" i="3"/>
  <c r="B44" i="3"/>
  <c r="H44" i="3" s="1"/>
  <c r="H23" i="3" l="1"/>
  <c r="I23" i="3"/>
  <c r="B13" i="3"/>
  <c r="F30" i="3" l="1"/>
  <c r="B28" i="3"/>
  <c r="F28" i="3"/>
  <c r="D28" i="3"/>
  <c r="F15" i="3"/>
  <c r="D15" i="3"/>
  <c r="B6" i="3"/>
  <c r="I28" i="3" l="1"/>
  <c r="H28" i="3"/>
  <c r="H15" i="3"/>
  <c r="I15" i="3"/>
  <c r="D6" i="3"/>
  <c r="F51" i="3" l="1"/>
  <c r="D51" i="3"/>
  <c r="B51" i="3"/>
  <c r="F49" i="3"/>
  <c r="D49" i="3"/>
  <c r="B49" i="3"/>
  <c r="F39" i="3"/>
  <c r="D39" i="3"/>
  <c r="B39" i="3"/>
  <c r="F36" i="3"/>
  <c r="D36" i="3"/>
  <c r="B36" i="3"/>
  <c r="D30" i="3"/>
  <c r="I30" i="3" s="1"/>
  <c r="B30" i="3"/>
  <c r="H30" i="3" s="1"/>
  <c r="F18" i="3"/>
  <c r="D18" i="3"/>
  <c r="B18" i="3"/>
  <c r="F13" i="3"/>
  <c r="D13" i="3"/>
  <c r="F6" i="3"/>
  <c r="H18" i="3" l="1"/>
  <c r="I18" i="3"/>
  <c r="H39" i="3"/>
  <c r="I39" i="3"/>
  <c r="I13" i="3"/>
  <c r="H13" i="3"/>
  <c r="I36" i="3"/>
  <c r="H36" i="3"/>
  <c r="I51" i="3"/>
  <c r="H51" i="3"/>
  <c r="I49" i="3"/>
  <c r="H49" i="3"/>
  <c r="B5" i="3"/>
  <c r="B54" i="3" s="1"/>
  <c r="F5" i="3"/>
  <c r="F54" i="3" s="1"/>
  <c r="I6" i="3"/>
  <c r="H6" i="3"/>
  <c r="D5" i="3"/>
  <c r="D54" i="3" s="1"/>
  <c r="I54" i="3" l="1"/>
  <c r="H54" i="3"/>
  <c r="E39" i="3"/>
  <c r="E23" i="3"/>
  <c r="I5" i="3"/>
  <c r="E44" i="3"/>
  <c r="E15" i="3"/>
  <c r="E6" i="3"/>
  <c r="E36" i="3"/>
  <c r="E30" i="3"/>
  <c r="E49" i="3"/>
  <c r="E18" i="3"/>
  <c r="E51" i="3"/>
  <c r="E13" i="3"/>
  <c r="C49" i="3"/>
  <c r="C39" i="3"/>
  <c r="C30" i="3"/>
  <c r="H5" i="3"/>
  <c r="C51" i="3"/>
  <c r="C44" i="3"/>
  <c r="C36" i="3"/>
  <c r="C13" i="3"/>
  <c r="C6" i="3"/>
  <c r="G51" i="3"/>
  <c r="G30" i="3"/>
  <c r="G6" i="3"/>
  <c r="G15" i="3"/>
  <c r="G44" i="3"/>
  <c r="G36" i="3"/>
  <c r="G18" i="3"/>
  <c r="G49" i="3"/>
  <c r="G13" i="3"/>
  <c r="G39" i="3"/>
  <c r="G23" i="3"/>
  <c r="C15" i="3"/>
  <c r="C23" i="3"/>
  <c r="E5" i="3" l="1"/>
  <c r="C5" i="3"/>
</calcChain>
</file>

<file path=xl/sharedStrings.xml><?xml version="1.0" encoding="utf-8"?>
<sst xmlns="http://schemas.openxmlformats.org/spreadsheetml/2006/main" count="161" uniqueCount="119">
  <si>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</si>
  <si>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</si>
  <si>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</si>
  <si>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</si>
  <si>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</si>
  <si>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</si>
  <si>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</si>
  <si>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</si>
  <si>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</si>
  <si>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</si>
  <si>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</si>
  <si>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</si>
  <si>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</si>
  <si>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</si>
  <si>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</si>
  <si>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</si>
  <si>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</si>
  <si>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</si>
  <si>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</si>
  <si>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</si>
  <si>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</si>
  <si>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</si>
  <si>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</si>
  <si>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</si>
  <si>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</si>
  <si>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</si>
  <si>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</si>
  <si>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</si>
  <si>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</si>
  <si>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</si>
  <si>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</si>
  <si>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</si>
  <si>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</si>
  <si>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</si>
  <si>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</si>
  <si>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</si>
  <si>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</si>
  <si>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</si>
  <si>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</si>
  <si>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</si>
  <si>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</si>
  <si>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</si>
  <si>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</si>
  <si>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</si>
  <si>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</si>
  <si>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</si>
  <si>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</si>
  <si>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</si>
  <si>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</si>
  <si>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</si>
  <si>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</si>
  <si>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</si>
  <si>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</si>
  <si>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</si>
  <si>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</si>
  <si>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</si>
  <si>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</si>
  <si>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</si>
  <si>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</si>
  <si>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</si>
  <si>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</si>
  <si>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</si>
  <si>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</si>
  <si>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</si>
  <si>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</si>
  <si>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</si>
  <si>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</si>
  <si>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</si>
  <si>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</si>
  <si>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</si>
  <si>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</si>
  <si>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</si>
  <si>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</si>
  <si>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</si>
  <si>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</si>
  <si>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</si>
  <si>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</si>
  <si>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</si>
  <si>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</si>
  <si>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</si>
  <si>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</si>
  <si>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</si>
  <si>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</si>
  <si>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</si>
  <si>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</si>
  <si>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</si>
  <si>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</si>
  <si>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</si>
  <si>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</si>
  <si>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</si>
  <si>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</si>
  <si>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</si>
  <si>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</si>
  <si>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</si>
  <si>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</si>
  <si>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</si>
  <si>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</si>
  <si>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</si>
  <si>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</si>
  <si>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</si>
  <si>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</si>
  <si>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</si>
  <si>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</si>
  <si>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</si>
  <si>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</si>
  <si>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</si>
  <si>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</si>
  <si>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х</t>
  </si>
  <si>
    <t>Другие вопросы в области жилищно-коммунального хозяйства</t>
  </si>
  <si>
    <t>Факт на 01.07.2022 отчетный год</t>
  </si>
  <si>
    <t>Информация об исполнении  бюджета Кемского муниципального района за 1 полугодие 2023 года</t>
  </si>
  <si>
    <t>Факт на 01.07.2022 (отчетный) год</t>
  </si>
  <si>
    <t>План на 2023 год по состоянию на 01.07.2023 (текущий) год</t>
  </si>
  <si>
    <t>Факт на 01.07.2023 (текущий) год</t>
  </si>
  <si>
    <t>в 12,96 раз</t>
  </si>
  <si>
    <t>в 9,07 раз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</si>
  <si>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</si>
  <si>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Другие вопросы в области физической культуры и спорта</t>
  </si>
  <si>
    <t>План на 2023 год по состоянию на 01.07.2023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</si>
</sst>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,##0"/>
    <numFmt numFmtId="165" formatCode="#,##0\ _₽"/>
    <numFmt numFmtId="166" formatCode="#,###.0"/>
    <numFmt numFmtId="167" formatCode="#,##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66" fontId="0" fillId="0" borderId="0" xfId="0" applyNumberFormat="1"/>
    <xf numFmtId="167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164" fontId="4" fillId="2" borderId="1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activeCell="B37" sqref="B37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5" x14ac:dyDescent="0.25">
      <c r="A1" s="53" t="s">
        <v>110</v>
      </c>
      <c r="B1" s="54"/>
      <c r="C1" s="54"/>
      <c r="D1" s="54"/>
      <c r="E1" s="54"/>
      <c r="F1" s="54"/>
      <c r="G1" s="54"/>
      <c r="H1" s="54"/>
      <c r="I1" s="54"/>
    </row>
    <row r="3" spans="1:9" ht="14.25" x14ac:dyDescent="0.2">
      <c r="A3" s="52" t="s">
        <v>97</v>
      </c>
      <c r="B3" s="52"/>
      <c r="C3" s="52"/>
      <c r="D3" s="52"/>
      <c r="E3" s="52"/>
      <c r="F3" s="52"/>
      <c r="G3" s="52"/>
      <c r="H3" s="52"/>
      <c r="I3" s="52"/>
    </row>
    <row r="4" spans="1:9" ht="15" x14ac:dyDescent="0.25">
      <c r="I4" s="1" t="s">
        <v>80</v>
      </c>
    </row>
    <row r="5" spans="1:9" ht="71.25" x14ac:dyDescent="0.2">
      <c r="A5" s="2" t="s">
        <v>0</v>
      </c>
      <c r="B5" s="2" t="s">
        <v>111</v>
      </c>
      <c r="C5" s="2" t="s">
        <v>1</v>
      </c>
      <c r="D5" s="2" t="s">
        <v>112</v>
      </c>
      <c r="E5" s="2" t="s">
        <v>2</v>
      </c>
      <c r="F5" s="2" t="s">
        <v>113</v>
      </c>
      <c r="G5" s="2" t="s">
        <v>2</v>
      </c>
      <c r="H5" s="2" t="s">
        <v>3</v>
      </c>
      <c r="I5" s="2" t="s">
        <v>4</v>
      </c>
    </row>
    <row r="6" spans="1:9" ht="15" x14ac:dyDescent="0.25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</row>
    <row r="7" spans="1:9" s="16" customFormat="1" ht="14.25" x14ac:dyDescent="0.2">
      <c r="A7" s="14" t="s">
        <v>37</v>
      </c>
      <c r="B7" s="15">
        <f>B8+B27</f>
        <v>328326.40000000002</v>
      </c>
      <c r="C7" s="15">
        <v>100</v>
      </c>
      <c r="D7" s="15">
        <f>D8+D27</f>
        <v>700182.1</v>
      </c>
      <c r="E7" s="15">
        <v>100</v>
      </c>
      <c r="F7" s="15">
        <f>F8+F27</f>
        <v>395661.4</v>
      </c>
      <c r="G7" s="15">
        <v>100</v>
      </c>
      <c r="H7" s="15">
        <f t="shared" ref="H7:H15" si="0">F7/B7*100-100</f>
        <v>20.50855490146391</v>
      </c>
      <c r="I7" s="15">
        <f>F7/D7*100</f>
        <v>56.508356897441402</v>
      </c>
    </row>
    <row r="8" spans="1:9" ht="30" x14ac:dyDescent="0.25">
      <c r="A8" s="10" t="s">
        <v>14</v>
      </c>
      <c r="B8" s="13">
        <f>B9+B11+B16+B17+B21+B23+B24+B25+B26</f>
        <v>128002.2</v>
      </c>
      <c r="C8" s="33">
        <f>B8*100/B7</f>
        <v>38.986264887624017</v>
      </c>
      <c r="D8" s="13">
        <f>D9+D11+D16+D17+D21+D23+D24+D25+D26</f>
        <v>278575.5</v>
      </c>
      <c r="E8" s="13">
        <f>D8*100/D7</f>
        <v>39.786149917285805</v>
      </c>
      <c r="F8" s="13">
        <f>F9+F11+F16+F17+F21+F23+F24+F25+F26</f>
        <v>181769.80000000002</v>
      </c>
      <c r="G8" s="33">
        <f>F8*100/F7</f>
        <v>45.940746304794956</v>
      </c>
      <c r="H8" s="13">
        <f t="shared" si="0"/>
        <v>42.005215535358019</v>
      </c>
      <c r="I8" s="13">
        <f t="shared" ref="I8:I25" si="1">F8/D8*100</f>
        <v>65.249743785795957</v>
      </c>
    </row>
    <row r="9" spans="1:9" ht="15" x14ac:dyDescent="0.25">
      <c r="A9" s="10" t="s">
        <v>15</v>
      </c>
      <c r="B9" s="13">
        <v>85120</v>
      </c>
      <c r="C9" s="33">
        <f>B9*100/B7</f>
        <v>25.925420557104147</v>
      </c>
      <c r="D9" s="13">
        <v>188588</v>
      </c>
      <c r="E9" s="13">
        <f>D9*100/D7</f>
        <v>26.934136134014281</v>
      </c>
      <c r="F9" s="13">
        <v>131961.70000000001</v>
      </c>
      <c r="G9" s="33">
        <f>F9*100/F7</f>
        <v>33.35217941401411</v>
      </c>
      <c r="H9" s="13">
        <f t="shared" si="0"/>
        <v>55.030192669172948</v>
      </c>
      <c r="I9" s="13">
        <f t="shared" si="1"/>
        <v>69.973540204042678</v>
      </c>
    </row>
    <row r="10" spans="1:9" ht="15" x14ac:dyDescent="0.25">
      <c r="A10" s="10" t="s">
        <v>16</v>
      </c>
      <c r="B10" s="13">
        <v>85120</v>
      </c>
      <c r="C10" s="33">
        <f>B10*100/B7</f>
        <v>25.925420557104147</v>
      </c>
      <c r="D10" s="13">
        <v>188588</v>
      </c>
      <c r="E10" s="13">
        <f>D10*100/D7</f>
        <v>26.934136134014281</v>
      </c>
      <c r="F10" s="13">
        <v>131961.70000000001</v>
      </c>
      <c r="G10" s="33">
        <f>F10*100/F7</f>
        <v>33.35217941401411</v>
      </c>
      <c r="H10" s="13">
        <f t="shared" si="0"/>
        <v>55.030192669172948</v>
      </c>
      <c r="I10" s="13">
        <f t="shared" si="1"/>
        <v>69.973540204042678</v>
      </c>
    </row>
    <row r="11" spans="1:9" ht="30" x14ac:dyDescent="0.25">
      <c r="A11" s="10" t="s">
        <v>18</v>
      </c>
      <c r="B11" s="13">
        <f>B12+B13+B14+B15</f>
        <v>34519.599999999991</v>
      </c>
      <c r="C11" s="33">
        <f>B11*100/B7</f>
        <v>10.51380577376659</v>
      </c>
      <c r="D11" s="13">
        <f>D12+D13+D14+D15</f>
        <v>67826</v>
      </c>
      <c r="E11" s="13">
        <f>D11*100/D7</f>
        <v>9.6869085913507362</v>
      </c>
      <c r="F11" s="13">
        <f>F12+F13+F14+F15</f>
        <v>38381.800000000003</v>
      </c>
      <c r="G11" s="33">
        <f>F11*100/F7</f>
        <v>9.7006682987018706</v>
      </c>
      <c r="H11" s="13">
        <f t="shared" si="0"/>
        <v>11.188426285356769</v>
      </c>
      <c r="I11" s="13">
        <f t="shared" si="1"/>
        <v>56.588623831569016</v>
      </c>
    </row>
    <row r="12" spans="1:9" ht="15" x14ac:dyDescent="0.25">
      <c r="A12" s="10" t="s">
        <v>100</v>
      </c>
      <c r="B12" s="13">
        <v>971.4</v>
      </c>
      <c r="C12" s="33">
        <f>B12*100/B7</f>
        <v>0.29586411570924542</v>
      </c>
      <c r="D12" s="13">
        <v>1906</v>
      </c>
      <c r="E12" s="13">
        <f>D12*100/D7</f>
        <v>0.27221489952399525</v>
      </c>
      <c r="F12" s="13">
        <v>1054.3</v>
      </c>
      <c r="G12" s="33">
        <f>F12*100/F7</f>
        <v>0.26646521495399855</v>
      </c>
      <c r="H12" s="13">
        <f t="shared" si="0"/>
        <v>8.5340745316038635</v>
      </c>
      <c r="I12" s="13">
        <f t="shared" si="1"/>
        <v>55.314795383001048</v>
      </c>
    </row>
    <row r="13" spans="1:9" ht="15" x14ac:dyDescent="0.25">
      <c r="A13" s="10" t="s">
        <v>81</v>
      </c>
      <c r="B13" s="13">
        <v>-71.2</v>
      </c>
      <c r="C13" s="33">
        <f>B13*100/B7</f>
        <v>-2.1685737120134108E-2</v>
      </c>
      <c r="D13" s="13">
        <v>0</v>
      </c>
      <c r="E13" s="13">
        <f>D13*100/D7</f>
        <v>0</v>
      </c>
      <c r="F13" s="13">
        <v>-60.4</v>
      </c>
      <c r="G13" s="33">
        <f>F13*100/F7</f>
        <v>-1.5265578092783373E-2</v>
      </c>
      <c r="H13" s="13">
        <f t="shared" si="0"/>
        <v>-15.168539325842701</v>
      </c>
      <c r="I13" s="13" t="s">
        <v>107</v>
      </c>
    </row>
    <row r="14" spans="1:9" ht="15" x14ac:dyDescent="0.25">
      <c r="A14" s="10" t="s">
        <v>19</v>
      </c>
      <c r="B14" s="13">
        <v>32978.699999999997</v>
      </c>
      <c r="C14" s="33">
        <f>B14*100/B7</f>
        <v>10.044486218592228</v>
      </c>
      <c r="D14" s="13">
        <v>64900</v>
      </c>
      <c r="E14" s="13">
        <f>D14*100/D7</f>
        <v>9.2690173027845191</v>
      </c>
      <c r="F14" s="13">
        <v>36820.800000000003</v>
      </c>
      <c r="G14" s="33">
        <f>F14*100/F7</f>
        <v>9.306139037065531</v>
      </c>
      <c r="H14" s="13">
        <f t="shared" si="0"/>
        <v>11.650246977594648</v>
      </c>
      <c r="I14" s="13">
        <f t="shared" si="1"/>
        <v>56.734668721109408</v>
      </c>
    </row>
    <row r="15" spans="1:9" ht="15" x14ac:dyDescent="0.25">
      <c r="A15" s="10" t="s">
        <v>82</v>
      </c>
      <c r="B15" s="13">
        <v>640.70000000000005</v>
      </c>
      <c r="C15" s="33">
        <f>B15*100/B7</f>
        <v>0.19514117658525176</v>
      </c>
      <c r="D15" s="13">
        <v>1020</v>
      </c>
      <c r="E15" s="13">
        <v>0</v>
      </c>
      <c r="F15" s="13">
        <v>567.1</v>
      </c>
      <c r="G15" s="33">
        <v>0</v>
      </c>
      <c r="H15" s="13">
        <f t="shared" si="0"/>
        <v>-11.487435617293585</v>
      </c>
      <c r="I15" s="13">
        <f t="shared" si="1"/>
        <v>55.598039215686278</v>
      </c>
    </row>
    <row r="16" spans="1:9" ht="15" x14ac:dyDescent="0.25">
      <c r="A16" s="10" t="s">
        <v>20</v>
      </c>
      <c r="B16" s="13">
        <v>1123.3</v>
      </c>
      <c r="C16" s="33">
        <f>B16*100/B7</f>
        <v>0.34212905206526184</v>
      </c>
      <c r="D16" s="13">
        <v>2400</v>
      </c>
      <c r="E16" s="13">
        <f>D16*100/D7</f>
        <v>0.34276797421699301</v>
      </c>
      <c r="F16" s="13">
        <v>1452.5</v>
      </c>
      <c r="G16" s="33">
        <f>F16*100/F7</f>
        <v>0.36710682416834189</v>
      </c>
      <c r="H16" s="13">
        <f>F16/B16*100-100</f>
        <v>29.306507611501814</v>
      </c>
      <c r="I16" s="13">
        <f t="shared" si="1"/>
        <v>60.520833333333336</v>
      </c>
    </row>
    <row r="17" spans="1:9" ht="60" x14ac:dyDescent="0.25">
      <c r="A17" s="10" t="s">
        <v>83</v>
      </c>
      <c r="B17" s="13">
        <f>B18+B19+B20</f>
        <v>1751.6</v>
      </c>
      <c r="C17" s="33">
        <f>B17*100/B7</f>
        <v>0.53349349915206323</v>
      </c>
      <c r="D17" s="13">
        <f>D18+D19+D20</f>
        <v>5759.7</v>
      </c>
      <c r="E17" s="13">
        <f>D17*100/D7</f>
        <v>0.82260029212400609</v>
      </c>
      <c r="F17" s="13">
        <f>F18+F19+F20</f>
        <v>2709.6</v>
      </c>
      <c r="G17" s="33">
        <f>F17*100/F7</f>
        <v>0.68482798675837464</v>
      </c>
      <c r="H17" s="13">
        <f>F17/B17*100-100</f>
        <v>54.69285224937201</v>
      </c>
      <c r="I17" s="13">
        <f t="shared" si="1"/>
        <v>47.044116881087554</v>
      </c>
    </row>
    <row r="18" spans="1:9" ht="30" x14ac:dyDescent="0.25">
      <c r="A18" s="10" t="s">
        <v>84</v>
      </c>
      <c r="B18" s="13">
        <v>1156.0999999999999</v>
      </c>
      <c r="C18" s="33">
        <f>B18*100/B7</f>
        <v>0.35211911073858204</v>
      </c>
      <c r="D18" s="13">
        <v>3169.5</v>
      </c>
      <c r="E18" s="13">
        <f>D18*100/D7</f>
        <v>0.45266795595031639</v>
      </c>
      <c r="F18" s="13">
        <v>1142.5</v>
      </c>
      <c r="G18" s="33">
        <f>F18*100/F7</f>
        <v>0.2887570028312087</v>
      </c>
      <c r="H18" s="13">
        <f>F18/B18*100-100</f>
        <v>-1.1763688262260956</v>
      </c>
      <c r="I18" s="13">
        <f t="shared" si="1"/>
        <v>36.046695062312665</v>
      </c>
    </row>
    <row r="19" spans="1:9" ht="15" x14ac:dyDescent="0.25">
      <c r="A19" s="10" t="s">
        <v>85</v>
      </c>
      <c r="B19" s="13">
        <v>547</v>
      </c>
      <c r="C19" s="33">
        <f>B19*100/B7</f>
        <v>0.1666025028751876</v>
      </c>
      <c r="D19" s="13">
        <v>1545</v>
      </c>
      <c r="E19" s="13">
        <f>D19*100/D7</f>
        <v>0.22065688340218922</v>
      </c>
      <c r="F19" s="13">
        <v>931.7</v>
      </c>
      <c r="G19" s="33">
        <f>F19*100/F7</f>
        <v>0.23547912432195811</v>
      </c>
      <c r="H19" s="13">
        <f>F19/B19*100-100</f>
        <v>70.329067641681917</v>
      </c>
      <c r="I19" s="13">
        <f t="shared" si="1"/>
        <v>60.304207119741108</v>
      </c>
    </row>
    <row r="20" spans="1:9" ht="30" x14ac:dyDescent="0.25">
      <c r="A20" s="10" t="s">
        <v>86</v>
      </c>
      <c r="B20" s="13">
        <v>48.5</v>
      </c>
      <c r="C20" s="33">
        <f>B20*100/B7</f>
        <v>1.4771885538293599E-2</v>
      </c>
      <c r="D20" s="13">
        <v>1045.2</v>
      </c>
      <c r="E20" s="13">
        <f>D20*100/D7</f>
        <v>0.14927545277150045</v>
      </c>
      <c r="F20" s="13">
        <v>635.4</v>
      </c>
      <c r="G20" s="33">
        <f>F20*100/F7</f>
        <v>0.16059185960520789</v>
      </c>
      <c r="H20" s="13" t="s">
        <v>114</v>
      </c>
      <c r="I20" s="13">
        <f t="shared" si="1"/>
        <v>60.792192881745109</v>
      </c>
    </row>
    <row r="21" spans="1:9" ht="30" x14ac:dyDescent="0.25">
      <c r="A21" s="10" t="s">
        <v>21</v>
      </c>
      <c r="B21" s="13">
        <v>690.4</v>
      </c>
      <c r="C21" s="33">
        <f>B21*100/B7</f>
        <v>0.21027855207500826</v>
      </c>
      <c r="D21" s="13">
        <v>903</v>
      </c>
      <c r="E21" s="13">
        <f>D21*100/D7</f>
        <v>0.12896645029914361</v>
      </c>
      <c r="F21" s="13">
        <v>312.7</v>
      </c>
      <c r="G21" s="33">
        <f>F21*100/F7</f>
        <v>7.9032223006843733E-2</v>
      </c>
      <c r="H21" s="13">
        <f t="shared" ref="H21:H25" si="2">F21/B21*100-100</f>
        <v>-54.707415990730013</v>
      </c>
      <c r="I21" s="13">
        <f t="shared" si="1"/>
        <v>34.629014396456256</v>
      </c>
    </row>
    <row r="22" spans="1:9" ht="30" x14ac:dyDescent="0.25">
      <c r="A22" s="10" t="s">
        <v>22</v>
      </c>
      <c r="B22" s="13">
        <v>690.4</v>
      </c>
      <c r="C22" s="33">
        <f>B22*100/B8</f>
        <v>0.53936572965152163</v>
      </c>
      <c r="D22" s="13">
        <v>903</v>
      </c>
      <c r="E22" s="13">
        <v>0</v>
      </c>
      <c r="F22" s="13">
        <v>312.7</v>
      </c>
      <c r="G22" s="33">
        <v>0</v>
      </c>
      <c r="H22" s="13">
        <f t="shared" si="2"/>
        <v>-54.707415990730013</v>
      </c>
      <c r="I22" s="13">
        <f t="shared" si="1"/>
        <v>34.629014396456256</v>
      </c>
    </row>
    <row r="23" spans="1:9" ht="60" x14ac:dyDescent="0.25">
      <c r="A23" s="10" t="s">
        <v>23</v>
      </c>
      <c r="B23" s="13">
        <v>3935.6</v>
      </c>
      <c r="C23" s="33">
        <f>B23*100/B9</f>
        <v>4.6235902255639099</v>
      </c>
      <c r="D23" s="13">
        <v>10181.1</v>
      </c>
      <c r="E23" s="13">
        <f>D23*100/D7</f>
        <v>1.4540645926252613</v>
      </c>
      <c r="F23" s="13">
        <v>4604.3</v>
      </c>
      <c r="G23" s="33">
        <f>F23*100/F7</f>
        <v>1.1636970399437498</v>
      </c>
      <c r="H23" s="13">
        <f t="shared" si="2"/>
        <v>16.991056001626177</v>
      </c>
      <c r="I23" s="13">
        <f t="shared" si="1"/>
        <v>45.223993478111403</v>
      </c>
    </row>
    <row r="24" spans="1:9" ht="45" x14ac:dyDescent="0.25">
      <c r="A24" s="10" t="s">
        <v>24</v>
      </c>
      <c r="B24" s="13">
        <v>146.19999999999999</v>
      </c>
      <c r="C24" s="33">
        <f>B24*100/B10</f>
        <v>0.17175751879699247</v>
      </c>
      <c r="D24" s="13">
        <v>1928.9</v>
      </c>
      <c r="E24" s="13">
        <f>D24*100/D7</f>
        <v>0.27548547727798239</v>
      </c>
      <c r="F24" s="13">
        <v>1325.2</v>
      </c>
      <c r="G24" s="33">
        <f>F24*100/F7</f>
        <v>0.33493284914828686</v>
      </c>
      <c r="H24" s="13" t="s">
        <v>115</v>
      </c>
      <c r="I24" s="13">
        <f t="shared" si="1"/>
        <v>68.702369225983716</v>
      </c>
    </row>
    <row r="25" spans="1:9" ht="30" x14ac:dyDescent="0.25">
      <c r="A25" s="10" t="s">
        <v>25</v>
      </c>
      <c r="B25" s="13">
        <v>516.5</v>
      </c>
      <c r="C25" s="33">
        <f>B25*100/B7</f>
        <v>0.15731296660883803</v>
      </c>
      <c r="D25" s="13">
        <v>988.8</v>
      </c>
      <c r="E25" s="13">
        <f>D25*100/D7</f>
        <v>0.1412204053774011</v>
      </c>
      <c r="F25" s="13">
        <v>1022</v>
      </c>
      <c r="G25" s="33">
        <f>F25*100/F7</f>
        <v>0.25830166905338753</v>
      </c>
      <c r="H25" s="13">
        <f t="shared" si="2"/>
        <v>97.870280735721195</v>
      </c>
      <c r="I25" s="13">
        <f t="shared" si="1"/>
        <v>103.35760517799353</v>
      </c>
    </row>
    <row r="26" spans="1:9" ht="15" x14ac:dyDescent="0.25">
      <c r="A26" s="10" t="s">
        <v>26</v>
      </c>
      <c r="B26" s="13">
        <v>199</v>
      </c>
      <c r="C26" s="33">
        <v>0</v>
      </c>
      <c r="D26" s="13">
        <v>0</v>
      </c>
      <c r="E26" s="13">
        <v>0</v>
      </c>
      <c r="F26" s="13">
        <v>0</v>
      </c>
      <c r="G26" s="33" t="s">
        <v>17</v>
      </c>
      <c r="H26" s="13"/>
      <c r="I26" s="13"/>
    </row>
    <row r="27" spans="1:9" ht="28.5" x14ac:dyDescent="0.2">
      <c r="A27" s="14" t="s">
        <v>27</v>
      </c>
      <c r="B27" s="13">
        <f>B28+B36+B37</f>
        <v>200324.2</v>
      </c>
      <c r="C27" s="33">
        <f>B27*100/B7</f>
        <v>61.013735112375976</v>
      </c>
      <c r="D27" s="13">
        <f>D28+D36+D37</f>
        <v>421606.6</v>
      </c>
      <c r="E27" s="13">
        <f>D27*100/D7</f>
        <v>60.213850082714195</v>
      </c>
      <c r="F27" s="13">
        <f>F28+F36+F37+F35</f>
        <v>213891.6</v>
      </c>
      <c r="G27" s="33">
        <f>F27*100/F7</f>
        <v>54.059253695205037</v>
      </c>
      <c r="H27" s="13">
        <f t="shared" ref="H27:H32" si="3">F27/B27*100-100</f>
        <v>6.7727214185804741</v>
      </c>
      <c r="I27" s="13">
        <f>F27*100/D27</f>
        <v>50.73250750818417</v>
      </c>
    </row>
    <row r="28" spans="1:9" ht="60" x14ac:dyDescent="0.25">
      <c r="A28" s="10" t="s">
        <v>28</v>
      </c>
      <c r="B28" s="13">
        <f>B29+B30+B31+B32</f>
        <v>201754.2</v>
      </c>
      <c r="C28" s="33">
        <f>B28*100/B7</f>
        <v>61.449277304535968</v>
      </c>
      <c r="D28" s="13">
        <f>D29+D30+D31+D32</f>
        <v>424444.8</v>
      </c>
      <c r="E28" s="13">
        <f>D28*100/D7</f>
        <v>60.619201776223647</v>
      </c>
      <c r="F28" s="13">
        <f>F29+F30+F31+F32</f>
        <v>215793.80000000002</v>
      </c>
      <c r="G28" s="33">
        <f>F28*100/F7</f>
        <v>54.540018308584052</v>
      </c>
      <c r="H28" s="13">
        <f t="shared" si="3"/>
        <v>6.958764675035269</v>
      </c>
      <c r="I28" s="13">
        <f t="shared" ref="I28:I31" si="4">F28/D28*100</f>
        <v>50.841428614510065</v>
      </c>
    </row>
    <row r="29" spans="1:9" ht="45" x14ac:dyDescent="0.25">
      <c r="A29" s="10" t="s">
        <v>29</v>
      </c>
      <c r="B29" s="47">
        <v>12382.2</v>
      </c>
      <c r="C29" s="33">
        <f>B29*100/B7</f>
        <v>3.771308064170289</v>
      </c>
      <c r="D29" s="13">
        <v>4596</v>
      </c>
      <c r="E29" s="13">
        <f>D29*100/D7</f>
        <v>0.65640067062554153</v>
      </c>
      <c r="F29" s="13">
        <v>2298</v>
      </c>
      <c r="G29" s="33">
        <f>F29*100/F7</f>
        <v>0.58079964333139389</v>
      </c>
      <c r="H29" s="13">
        <f t="shared" si="3"/>
        <v>-81.441100935213456</v>
      </c>
      <c r="I29" s="13">
        <f t="shared" si="4"/>
        <v>50</v>
      </c>
    </row>
    <row r="30" spans="1:9" ht="45" x14ac:dyDescent="0.25">
      <c r="A30" s="10" t="s">
        <v>30</v>
      </c>
      <c r="B30" s="13">
        <v>13641</v>
      </c>
      <c r="C30" s="33">
        <f>B30*100/B7</f>
        <v>4.1547070232549066</v>
      </c>
      <c r="D30" s="13">
        <v>47569.5</v>
      </c>
      <c r="E30" s="13">
        <f>D30*100/D7</f>
        <v>6.7938754789646865</v>
      </c>
      <c r="F30" s="13">
        <v>19566.7</v>
      </c>
      <c r="G30" s="33">
        <f>F30*100/F7</f>
        <v>4.9453143521202723</v>
      </c>
      <c r="H30" s="13">
        <f t="shared" si="3"/>
        <v>43.440363609706054</v>
      </c>
      <c r="I30" s="13">
        <f t="shared" si="4"/>
        <v>41.13286874993431</v>
      </c>
    </row>
    <row r="31" spans="1:9" ht="45" x14ac:dyDescent="0.25">
      <c r="A31" s="10" t="s">
        <v>31</v>
      </c>
      <c r="B31" s="13">
        <v>159739</v>
      </c>
      <c r="C31" s="33">
        <v>7</v>
      </c>
      <c r="D31" s="13">
        <v>328495.2</v>
      </c>
      <c r="E31" s="13">
        <f>D31*100/D7</f>
        <v>46.915680935002484</v>
      </c>
      <c r="F31" s="13">
        <v>179131</v>
      </c>
      <c r="G31" s="33">
        <f>F31*100/F7</f>
        <v>45.273812406264547</v>
      </c>
      <c r="H31" s="13">
        <f t="shared" si="3"/>
        <v>12.139803053731384</v>
      </c>
      <c r="I31" s="13">
        <f t="shared" si="4"/>
        <v>54.530781576108268</v>
      </c>
    </row>
    <row r="32" spans="1:9" ht="15" x14ac:dyDescent="0.25">
      <c r="A32" s="10" t="s">
        <v>32</v>
      </c>
      <c r="B32" s="13">
        <v>15992</v>
      </c>
      <c r="C32" s="33">
        <f>B32*100/B7</f>
        <v>4.8707627531627065</v>
      </c>
      <c r="D32" s="13">
        <v>43784.1</v>
      </c>
      <c r="E32" s="13">
        <f>D32*100/D7</f>
        <v>6.2532446916309343</v>
      </c>
      <c r="F32" s="13">
        <v>14798.1</v>
      </c>
      <c r="G32" s="33">
        <f>F32*100/F7</f>
        <v>3.7400919068678418</v>
      </c>
      <c r="H32" s="13">
        <f t="shared" si="3"/>
        <v>-7.4656078039019462</v>
      </c>
      <c r="I32" s="13">
        <f>F32*100/D32</f>
        <v>33.797885533789668</v>
      </c>
    </row>
    <row r="33" spans="1:9" ht="45" x14ac:dyDescent="0.25">
      <c r="A33" s="10" t="s">
        <v>33</v>
      </c>
      <c r="B33" s="13">
        <v>0</v>
      </c>
      <c r="C33" s="33">
        <v>0</v>
      </c>
      <c r="D33" s="13">
        <v>0</v>
      </c>
      <c r="E33" s="13">
        <v>0</v>
      </c>
      <c r="F33" s="13">
        <v>0</v>
      </c>
      <c r="G33" s="33">
        <v>0</v>
      </c>
      <c r="H33" s="12"/>
      <c r="I33" s="13"/>
    </row>
    <row r="34" spans="1:9" ht="30" x14ac:dyDescent="0.25">
      <c r="A34" s="10" t="s">
        <v>34</v>
      </c>
      <c r="B34" s="13">
        <v>0</v>
      </c>
      <c r="C34" s="33">
        <v>0</v>
      </c>
      <c r="D34" s="13">
        <v>0</v>
      </c>
      <c r="E34" s="13">
        <v>0</v>
      </c>
      <c r="F34" s="13">
        <v>0</v>
      </c>
      <c r="G34" s="33">
        <v>0</v>
      </c>
      <c r="H34" s="12"/>
      <c r="I34" s="13"/>
    </row>
    <row r="35" spans="1:9" ht="180" x14ac:dyDescent="0.25">
      <c r="A35" s="10" t="s">
        <v>116</v>
      </c>
      <c r="B35" s="13">
        <v>0</v>
      </c>
      <c r="C35" s="33" t="s">
        <v>107</v>
      </c>
      <c r="D35" s="13">
        <v>0</v>
      </c>
      <c r="E35" s="13" t="s">
        <v>107</v>
      </c>
      <c r="F35" s="13">
        <v>-21.7</v>
      </c>
      <c r="G35" s="33" t="s">
        <v>107</v>
      </c>
      <c r="H35" s="13" t="s">
        <v>107</v>
      </c>
      <c r="I35" s="13" t="s">
        <v>107</v>
      </c>
    </row>
    <row r="36" spans="1:9" ht="60" x14ac:dyDescent="0.25">
      <c r="A36" s="10" t="s">
        <v>35</v>
      </c>
      <c r="B36" s="13">
        <v>395</v>
      </c>
      <c r="C36" s="33">
        <v>0</v>
      </c>
      <c r="D36" s="13">
        <v>0</v>
      </c>
      <c r="E36" s="13">
        <v>0</v>
      </c>
      <c r="F36" s="13">
        <v>76.7</v>
      </c>
      <c r="G36" s="33">
        <v>0</v>
      </c>
      <c r="H36" s="12"/>
      <c r="I36" s="13" t="s">
        <v>107</v>
      </c>
    </row>
    <row r="37" spans="1:9" ht="30" x14ac:dyDescent="0.25">
      <c r="A37" s="10" t="s">
        <v>36</v>
      </c>
      <c r="B37" s="13">
        <v>-1825</v>
      </c>
      <c r="C37" s="13" t="s">
        <v>17</v>
      </c>
      <c r="D37" s="13">
        <v>-2838.2</v>
      </c>
      <c r="E37" s="13" t="s">
        <v>17</v>
      </c>
      <c r="F37" s="13">
        <v>-1957.2</v>
      </c>
      <c r="G37" s="33" t="s">
        <v>17</v>
      </c>
      <c r="H37" s="13">
        <f t="shared" ref="H37" si="5">F37/B37*100-100</f>
        <v>7.2438356164383606</v>
      </c>
      <c r="I37" s="13">
        <f>F37*100/D37</f>
        <v>68.959199492636188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abSelected="1" workbookViewId="0">
      <selection activeCell="P3" sqref="P3"/>
    </sheetView>
  </sheetViews>
  <sheetFormatPr defaultRowHeight="12.75" x14ac:dyDescent="0.2"/>
  <cols>
    <col min="1" max="1" width="38.42578125" style="31" customWidth="1"/>
    <col min="2" max="2" width="14.5703125" style="32" customWidth="1"/>
    <col min="3" max="3" width="12.42578125" customWidth="1"/>
    <col min="4" max="4" width="15.42578125" style="43" customWidth="1"/>
    <col min="5" max="5" width="15.7109375" customWidth="1"/>
    <col min="6" max="6" width="17.140625" style="43" customWidth="1"/>
    <col min="7" max="7" width="16" customWidth="1"/>
    <col min="8" max="9" width="15.85546875" customWidth="1"/>
  </cols>
  <sheetData>
    <row r="1" spans="1:11" ht="14.25" x14ac:dyDescent="0.2">
      <c r="A1" s="52" t="s">
        <v>98</v>
      </c>
      <c r="B1" s="52"/>
      <c r="C1" s="52"/>
      <c r="D1" s="52"/>
      <c r="E1" s="52"/>
      <c r="F1" s="52"/>
      <c r="G1" s="52"/>
      <c r="H1" s="52"/>
      <c r="I1" s="52"/>
    </row>
    <row r="2" spans="1:11" ht="27" customHeight="1" x14ac:dyDescent="0.25">
      <c r="A2" s="17"/>
      <c r="B2" s="18"/>
      <c r="C2" s="19"/>
      <c r="D2" s="38"/>
      <c r="E2" s="19"/>
      <c r="F2" s="38"/>
      <c r="G2" s="19"/>
      <c r="H2" s="19"/>
      <c r="I2" s="20" t="s">
        <v>87</v>
      </c>
    </row>
    <row r="3" spans="1:11" ht="80.25" customHeight="1" x14ac:dyDescent="0.2">
      <c r="A3" s="21" t="s">
        <v>0</v>
      </c>
      <c r="B3" s="22" t="s">
        <v>109</v>
      </c>
      <c r="C3" s="21" t="s">
        <v>88</v>
      </c>
      <c r="D3" s="39" t="s">
        <v>118</v>
      </c>
      <c r="E3" s="21" t="s">
        <v>89</v>
      </c>
      <c r="F3" s="39" t="s">
        <v>113</v>
      </c>
      <c r="G3" s="21" t="s">
        <v>89</v>
      </c>
      <c r="H3" s="21" t="s">
        <v>3</v>
      </c>
      <c r="I3" s="21" t="s">
        <v>90</v>
      </c>
      <c r="K3" s="56"/>
    </row>
    <row r="4" spans="1:11" ht="15" x14ac:dyDescent="0.25">
      <c r="A4" s="23">
        <v>1</v>
      </c>
      <c r="B4" s="24">
        <v>2</v>
      </c>
      <c r="C4" s="25">
        <v>3</v>
      </c>
      <c r="D4" s="40">
        <v>4</v>
      </c>
      <c r="E4" s="25">
        <v>5</v>
      </c>
      <c r="F4" s="40">
        <v>6</v>
      </c>
      <c r="G4" s="25">
        <v>7</v>
      </c>
      <c r="H4" s="25">
        <v>8</v>
      </c>
      <c r="I4" s="25">
        <v>9</v>
      </c>
    </row>
    <row r="5" spans="1:11" ht="15" x14ac:dyDescent="0.2">
      <c r="A5" s="26" t="s">
        <v>91</v>
      </c>
      <c r="B5" s="37">
        <f>B6+B13+B15+B18+B23+B28+B30+B36+B39+B44+B49+B51</f>
        <v>325515.47896999994</v>
      </c>
      <c r="C5" s="28">
        <f>SUM(C6+C13+C15+C23+C30+C36+C39+C44+C49+C51)</f>
        <v>99.610303637782778</v>
      </c>
      <c r="D5" s="41">
        <f>D6+D13+D15+D18+D23+D28+D30+D36+D39+D44+D49+D51</f>
        <v>744936.03699000005</v>
      </c>
      <c r="E5" s="28">
        <f>SUM(E6+E13+E18+E23+E30+E36+E39+E44+E49+E51)</f>
        <v>100.00000000000003</v>
      </c>
      <c r="F5" s="41">
        <f>F6+F13+F15+F18+F23+F28+F30+F36+F39+F44+F49+F51</f>
        <v>383419.72894</v>
      </c>
      <c r="G5" s="27">
        <v>100</v>
      </c>
      <c r="H5" s="36">
        <f>F5/B5*100-100</f>
        <v>17.788478186420306</v>
      </c>
      <c r="I5" s="36">
        <f>F5/D5*100</f>
        <v>51.470154469805443</v>
      </c>
    </row>
    <row r="6" spans="1:11" ht="30" x14ac:dyDescent="0.2">
      <c r="A6" s="29" t="s">
        <v>38</v>
      </c>
      <c r="B6" s="35">
        <f>SUM(B7:B12)</f>
        <v>27544.504730000001</v>
      </c>
      <c r="C6" s="30">
        <f>B6*100/B5</f>
        <v>8.4618110380362435</v>
      </c>
      <c r="D6" s="42">
        <f>SUM(D7:D12)</f>
        <v>73245.864369999996</v>
      </c>
      <c r="E6" s="30">
        <f>D6/D5*100</f>
        <v>9.8325038302561332</v>
      </c>
      <c r="F6" s="42">
        <f>SUM(F7:F12)</f>
        <v>33481.734770000003</v>
      </c>
      <c r="G6" s="30">
        <f>F6/F5*G5</f>
        <v>8.7323974857953743</v>
      </c>
      <c r="H6" s="36">
        <f t="shared" ref="H6:H54" si="0">F6/B6*100-100</f>
        <v>21.555043730858927</v>
      </c>
      <c r="I6" s="36">
        <f t="shared" ref="I6:I54" si="1">F6/D6*100</f>
        <v>45.711433755314431</v>
      </c>
    </row>
    <row r="7" spans="1:11" ht="75" x14ac:dyDescent="0.2">
      <c r="A7" s="29" t="s">
        <v>39</v>
      </c>
      <c r="B7" s="35">
        <v>1340.866</v>
      </c>
      <c r="C7" s="30"/>
      <c r="D7" s="42">
        <v>2379.8000000000002</v>
      </c>
      <c r="E7" s="30"/>
      <c r="F7" s="42">
        <v>1513.5810899999999</v>
      </c>
      <c r="G7" s="30"/>
      <c r="H7" s="36">
        <f t="shared" si="0"/>
        <v>12.880861323950342</v>
      </c>
      <c r="I7" s="36">
        <f t="shared" si="1"/>
        <v>63.601188755357583</v>
      </c>
    </row>
    <row r="8" spans="1:11" ht="90" x14ac:dyDescent="0.2">
      <c r="A8" s="29" t="s">
        <v>40</v>
      </c>
      <c r="B8" s="35">
        <v>18073.02865</v>
      </c>
      <c r="C8" s="30"/>
      <c r="D8" s="42">
        <v>41980.6</v>
      </c>
      <c r="E8" s="30"/>
      <c r="F8" s="42">
        <v>20729.746790000001</v>
      </c>
      <c r="G8" s="30"/>
      <c r="H8" s="36">
        <f t="shared" si="0"/>
        <v>14.699905541288459</v>
      </c>
      <c r="I8" s="36">
        <f t="shared" si="1"/>
        <v>49.37934853241736</v>
      </c>
    </row>
    <row r="9" spans="1:11" ht="15" x14ac:dyDescent="0.2">
      <c r="A9" s="29" t="s">
        <v>41</v>
      </c>
      <c r="B9" s="35">
        <v>11.6</v>
      </c>
      <c r="C9" s="30"/>
      <c r="D9" s="42">
        <v>0.2</v>
      </c>
      <c r="E9" s="30"/>
      <c r="F9" s="42">
        <v>0.2</v>
      </c>
      <c r="G9" s="30"/>
      <c r="H9" s="36">
        <f t="shared" si="0"/>
        <v>-98.275862068965523</v>
      </c>
      <c r="I9" s="36">
        <f t="shared" si="1"/>
        <v>100</v>
      </c>
    </row>
    <row r="10" spans="1:11" ht="60" x14ac:dyDescent="0.2">
      <c r="A10" s="29" t="s">
        <v>42</v>
      </c>
      <c r="B10" s="35">
        <v>2728.0709200000001</v>
      </c>
      <c r="C10" s="30"/>
      <c r="D10" s="42">
        <v>10167.700000000001</v>
      </c>
      <c r="E10" s="30"/>
      <c r="F10" s="42">
        <v>4238.72721</v>
      </c>
      <c r="G10" s="30"/>
      <c r="H10" s="36">
        <f t="shared" si="0"/>
        <v>55.374524134438559</v>
      </c>
      <c r="I10" s="36">
        <f t="shared" si="1"/>
        <v>41.688161629473726</v>
      </c>
    </row>
    <row r="11" spans="1:11" ht="15" x14ac:dyDescent="0.2">
      <c r="A11" s="29" t="s">
        <v>43</v>
      </c>
      <c r="B11" s="35">
        <v>0</v>
      </c>
      <c r="C11" s="30"/>
      <c r="D11" s="42">
        <v>100</v>
      </c>
      <c r="E11" s="30"/>
      <c r="F11" s="42">
        <v>0</v>
      </c>
      <c r="G11" s="30"/>
      <c r="H11" s="36" t="s">
        <v>107</v>
      </c>
      <c r="I11" s="36" t="s">
        <v>107</v>
      </c>
    </row>
    <row r="12" spans="1:11" ht="15" x14ac:dyDescent="0.2">
      <c r="A12" s="29" t="s">
        <v>44</v>
      </c>
      <c r="B12" s="35">
        <v>5390.9391599999999</v>
      </c>
      <c r="C12" s="30"/>
      <c r="D12" s="42">
        <v>18617.56437</v>
      </c>
      <c r="E12" s="30"/>
      <c r="F12" s="42">
        <v>6999.4796800000004</v>
      </c>
      <c r="G12" s="30"/>
      <c r="H12" s="36">
        <f t="shared" si="0"/>
        <v>29.837853336115188</v>
      </c>
      <c r="I12" s="36">
        <f t="shared" si="1"/>
        <v>37.596108389338148</v>
      </c>
    </row>
    <row r="13" spans="1:11" ht="15" x14ac:dyDescent="0.2">
      <c r="A13" s="29" t="s">
        <v>45</v>
      </c>
      <c r="B13" s="42">
        <f>SUM(B14)</f>
        <v>179.95151999999999</v>
      </c>
      <c r="C13" s="30">
        <f>B13*100/B5</f>
        <v>5.528201625600257E-2</v>
      </c>
      <c r="D13" s="42">
        <f>D14</f>
        <v>701.4</v>
      </c>
      <c r="E13" s="30">
        <f>D13/D5*100</f>
        <v>9.4155734878136332E-2</v>
      </c>
      <c r="F13" s="42">
        <f>SUM(F14)</f>
        <v>173.85305</v>
      </c>
      <c r="G13" s="30">
        <f>F13/F5*G5</f>
        <v>4.5342750223269196E-2</v>
      </c>
      <c r="H13" s="36">
        <f t="shared" si="0"/>
        <v>-3.3889516465323481</v>
      </c>
      <c r="I13" s="36">
        <f t="shared" si="1"/>
        <v>24.786576846307383</v>
      </c>
    </row>
    <row r="14" spans="1:11" ht="30" x14ac:dyDescent="0.2">
      <c r="A14" s="29" t="s">
        <v>46</v>
      </c>
      <c r="B14" s="35">
        <v>179.95151999999999</v>
      </c>
      <c r="C14" s="30"/>
      <c r="D14" s="42">
        <v>701.4</v>
      </c>
      <c r="E14" s="30"/>
      <c r="F14" s="42">
        <v>173.85305</v>
      </c>
      <c r="G14" s="30"/>
      <c r="H14" s="36">
        <f t="shared" si="0"/>
        <v>-3.3889516465323481</v>
      </c>
      <c r="I14" s="36">
        <f t="shared" si="1"/>
        <v>24.786576846307383</v>
      </c>
    </row>
    <row r="15" spans="1:11" ht="45" hidden="1" x14ac:dyDescent="0.2">
      <c r="A15" s="29" t="s">
        <v>47</v>
      </c>
      <c r="B15" s="35">
        <v>0</v>
      </c>
      <c r="C15" s="30">
        <f>B15/B5*100</f>
        <v>0</v>
      </c>
      <c r="D15" s="42">
        <f>SUM(D16:D17)</f>
        <v>0</v>
      </c>
      <c r="E15" s="30">
        <f>D15/D5*100</f>
        <v>0</v>
      </c>
      <c r="F15" s="42">
        <f>SUM(F16:F17)</f>
        <v>0</v>
      </c>
      <c r="G15" s="30">
        <f>F15/F5*G5</f>
        <v>0</v>
      </c>
      <c r="H15" s="36" t="e">
        <f t="shared" si="0"/>
        <v>#DIV/0!</v>
      </c>
      <c r="I15" s="36" t="e">
        <f t="shared" si="1"/>
        <v>#DIV/0!</v>
      </c>
    </row>
    <row r="16" spans="1:11" ht="63.75" hidden="1" customHeight="1" x14ac:dyDescent="0.2">
      <c r="A16" s="29" t="s">
        <v>92</v>
      </c>
      <c r="B16" s="35">
        <v>0</v>
      </c>
      <c r="C16" s="30"/>
      <c r="D16" s="42">
        <v>0</v>
      </c>
      <c r="E16" s="30"/>
      <c r="F16" s="44">
        <v>0</v>
      </c>
      <c r="G16" s="30"/>
      <c r="H16" s="36" t="e">
        <f t="shared" si="0"/>
        <v>#DIV/0!</v>
      </c>
      <c r="I16" s="36" t="e">
        <f t="shared" si="1"/>
        <v>#DIV/0!</v>
      </c>
    </row>
    <row r="17" spans="1:9" ht="63.75" hidden="1" customHeight="1" x14ac:dyDescent="0.2">
      <c r="A17" s="29" t="s">
        <v>102</v>
      </c>
      <c r="B17" s="35">
        <v>0</v>
      </c>
      <c r="C17" s="30"/>
      <c r="D17" s="42">
        <v>0</v>
      </c>
      <c r="E17" s="30"/>
      <c r="F17" s="42">
        <v>0</v>
      </c>
      <c r="G17" s="30"/>
      <c r="H17" s="36" t="e">
        <f t="shared" si="0"/>
        <v>#DIV/0!</v>
      </c>
      <c r="I17" s="36" t="e">
        <f t="shared" si="1"/>
        <v>#DIV/0!</v>
      </c>
    </row>
    <row r="18" spans="1:9" ht="15" x14ac:dyDescent="0.2">
      <c r="A18" s="29" t="s">
        <v>48</v>
      </c>
      <c r="B18" s="35">
        <f>SUM(B19:B22)</f>
        <v>1268.52198</v>
      </c>
      <c r="C18" s="30"/>
      <c r="D18" s="42">
        <f>SUM(D19:D22)</f>
        <v>6141.4</v>
      </c>
      <c r="E18" s="30">
        <f>D18/D5*100</f>
        <v>0.82441977499370744</v>
      </c>
      <c r="F18" s="42">
        <f>SUM(F19:F22)</f>
        <v>2028.6044800000002</v>
      </c>
      <c r="G18" s="30">
        <f>F18/F5*G5</f>
        <v>0.52908192429436762</v>
      </c>
      <c r="H18" s="36">
        <f t="shared" si="0"/>
        <v>59.91874890492636</v>
      </c>
      <c r="I18" s="36">
        <f t="shared" si="1"/>
        <v>33.031629270198984</v>
      </c>
    </row>
    <row r="19" spans="1:9" ht="15" x14ac:dyDescent="0.2">
      <c r="A19" s="29" t="s">
        <v>49</v>
      </c>
      <c r="B19" s="35">
        <v>0</v>
      </c>
      <c r="C19" s="30"/>
      <c r="D19" s="42">
        <v>1543.4</v>
      </c>
      <c r="E19" s="30"/>
      <c r="F19" s="42">
        <v>157.18700000000001</v>
      </c>
      <c r="G19" s="30"/>
      <c r="H19" s="36" t="s">
        <v>107</v>
      </c>
      <c r="I19" s="36">
        <f t="shared" si="1"/>
        <v>10.184462874173903</v>
      </c>
    </row>
    <row r="20" spans="1:9" ht="15" x14ac:dyDescent="0.2">
      <c r="A20" s="29" t="s">
        <v>50</v>
      </c>
      <c r="B20" s="35">
        <v>1222.8868299999999</v>
      </c>
      <c r="C20" s="30"/>
      <c r="D20" s="42">
        <v>4498</v>
      </c>
      <c r="E20" s="30"/>
      <c r="F20" s="42">
        <v>1852.71748</v>
      </c>
      <c r="G20" s="30"/>
      <c r="H20" s="36">
        <f t="shared" si="0"/>
        <v>51.503592527854778</v>
      </c>
      <c r="I20" s="36">
        <f t="shared" si="1"/>
        <v>41.189806136060469</v>
      </c>
    </row>
    <row r="21" spans="1:9" ht="15" hidden="1" x14ac:dyDescent="0.2">
      <c r="A21" s="29" t="s">
        <v>51</v>
      </c>
      <c r="B21" s="35">
        <v>0</v>
      </c>
      <c r="C21" s="30"/>
      <c r="D21" s="42">
        <v>0</v>
      </c>
      <c r="E21" s="30"/>
      <c r="F21" s="42">
        <v>0</v>
      </c>
      <c r="G21" s="30"/>
      <c r="H21" s="36" t="e">
        <f t="shared" si="0"/>
        <v>#DIV/0!</v>
      </c>
      <c r="I21" s="36" t="e">
        <f t="shared" si="1"/>
        <v>#DIV/0!</v>
      </c>
    </row>
    <row r="22" spans="1:9" ht="30" x14ac:dyDescent="0.2">
      <c r="A22" s="29" t="s">
        <v>52</v>
      </c>
      <c r="B22" s="35">
        <v>45.635150000000003</v>
      </c>
      <c r="C22" s="30"/>
      <c r="D22" s="42">
        <v>100</v>
      </c>
      <c r="E22" s="30"/>
      <c r="F22" s="42">
        <v>18.7</v>
      </c>
      <c r="G22" s="30"/>
      <c r="H22" s="36">
        <f t="shared" si="0"/>
        <v>-59.02281465054898</v>
      </c>
      <c r="I22" s="36">
        <f t="shared" si="1"/>
        <v>18.7</v>
      </c>
    </row>
    <row r="23" spans="1:9" ht="30" x14ac:dyDescent="0.2">
      <c r="A23" s="29" t="s">
        <v>53</v>
      </c>
      <c r="B23" s="35">
        <f>SUM(B24:B26)</f>
        <v>1327.2670000000001</v>
      </c>
      <c r="C23" s="30">
        <f>B23/B5*100</f>
        <v>0.40774312920533134</v>
      </c>
      <c r="D23" s="42">
        <f>SUM(D24:D27)</f>
        <v>9662.41446</v>
      </c>
      <c r="E23" s="30">
        <f>D23/D5*100</f>
        <v>1.2970797464762345</v>
      </c>
      <c r="F23" s="42">
        <f>SUM(F24:F27)</f>
        <v>3335.69938</v>
      </c>
      <c r="G23" s="30">
        <f>F23/F5*G5</f>
        <v>0.86998636956472108</v>
      </c>
      <c r="H23" s="36">
        <f t="shared" si="0"/>
        <v>151.32090076827046</v>
      </c>
      <c r="I23" s="36">
        <f t="shared" si="1"/>
        <v>34.522420807024666</v>
      </c>
    </row>
    <row r="24" spans="1:9" ht="15" x14ac:dyDescent="0.2">
      <c r="A24" s="29" t="s">
        <v>54</v>
      </c>
      <c r="B24" s="35">
        <v>1327.2670000000001</v>
      </c>
      <c r="C24" s="30"/>
      <c r="D24" s="42">
        <v>8994.6144600000007</v>
      </c>
      <c r="E24" s="30"/>
      <c r="F24" s="42">
        <v>3127.1383599999999</v>
      </c>
      <c r="G24" s="30"/>
      <c r="H24" s="36">
        <f t="shared" si="0"/>
        <v>135.60733145629325</v>
      </c>
      <c r="I24" s="36">
        <f t="shared" si="1"/>
        <v>34.766785990736061</v>
      </c>
    </row>
    <row r="25" spans="1:9" ht="15" hidden="1" x14ac:dyDescent="0.2">
      <c r="A25" s="29" t="s">
        <v>55</v>
      </c>
      <c r="B25" s="35">
        <v>0</v>
      </c>
      <c r="C25" s="30"/>
      <c r="D25" s="42">
        <v>0</v>
      </c>
      <c r="E25" s="30"/>
      <c r="F25" s="42">
        <v>0</v>
      </c>
      <c r="G25" s="30"/>
      <c r="H25" s="36" t="e">
        <f t="shared" si="0"/>
        <v>#DIV/0!</v>
      </c>
      <c r="I25" s="36" t="e">
        <f t="shared" si="1"/>
        <v>#DIV/0!</v>
      </c>
    </row>
    <row r="26" spans="1:9" ht="15" x14ac:dyDescent="0.2">
      <c r="A26" s="29" t="s">
        <v>103</v>
      </c>
      <c r="B26" s="35">
        <v>0</v>
      </c>
      <c r="C26" s="30"/>
      <c r="D26" s="42">
        <v>500</v>
      </c>
      <c r="E26" s="30"/>
      <c r="F26" s="42">
        <v>150</v>
      </c>
      <c r="G26" s="30"/>
      <c r="H26" s="36" t="s">
        <v>107</v>
      </c>
      <c r="I26" s="36">
        <f t="shared" si="1"/>
        <v>30</v>
      </c>
    </row>
    <row r="27" spans="1:9" ht="30" x14ac:dyDescent="0.2">
      <c r="A27" s="29" t="s">
        <v>108</v>
      </c>
      <c r="B27" s="35">
        <v>0</v>
      </c>
      <c r="C27" s="30"/>
      <c r="D27" s="42">
        <v>167.8</v>
      </c>
      <c r="E27" s="30"/>
      <c r="F27" s="42">
        <v>58.561019999999999</v>
      </c>
      <c r="G27" s="30"/>
      <c r="H27" s="36" t="s">
        <v>107</v>
      </c>
      <c r="I27" s="36">
        <f t="shared" si="1"/>
        <v>34.899296781883194</v>
      </c>
    </row>
    <row r="28" spans="1:9" ht="15" hidden="1" x14ac:dyDescent="0.2">
      <c r="A28" s="29" t="s">
        <v>104</v>
      </c>
      <c r="B28" s="35">
        <f>SUM(B29)</f>
        <v>0</v>
      </c>
      <c r="C28" s="30"/>
      <c r="D28" s="42">
        <f>SUM(D29)</f>
        <v>0</v>
      </c>
      <c r="E28" s="30"/>
      <c r="F28" s="42">
        <f>SUM(F29)</f>
        <v>0</v>
      </c>
      <c r="G28" s="30"/>
      <c r="H28" s="36" t="e">
        <f t="shared" si="0"/>
        <v>#DIV/0!</v>
      </c>
      <c r="I28" s="36" t="e">
        <f t="shared" si="1"/>
        <v>#DIV/0!</v>
      </c>
    </row>
    <row r="29" spans="1:9" ht="30" hidden="1" x14ac:dyDescent="0.2">
      <c r="A29" s="29" t="s">
        <v>105</v>
      </c>
      <c r="B29" s="35">
        <v>0</v>
      </c>
      <c r="C29" s="30"/>
      <c r="D29" s="42">
        <v>0</v>
      </c>
      <c r="E29" s="30"/>
      <c r="F29" s="42">
        <v>0</v>
      </c>
      <c r="G29" s="30"/>
      <c r="H29" s="36" t="e">
        <f t="shared" si="0"/>
        <v>#DIV/0!</v>
      </c>
      <c r="I29" s="36" t="e">
        <f t="shared" si="1"/>
        <v>#DIV/0!</v>
      </c>
    </row>
    <row r="30" spans="1:9" ht="15" x14ac:dyDescent="0.2">
      <c r="A30" s="29" t="s">
        <v>56</v>
      </c>
      <c r="B30" s="35">
        <f>SUM(B31:B35)</f>
        <v>244339.59997999997</v>
      </c>
      <c r="C30" s="30">
        <f>B30*100/B5</f>
        <v>75.062359784899414</v>
      </c>
      <c r="D30" s="42">
        <f>SUM(D31:D35)</f>
        <v>530104.80000000005</v>
      </c>
      <c r="E30" s="30">
        <f>D30/D5*100</f>
        <v>71.16111634791487</v>
      </c>
      <c r="F30" s="42">
        <f>SUM(F31:F35)</f>
        <v>286316.03658000001</v>
      </c>
      <c r="G30" s="30">
        <f>F30/F5*G5</f>
        <v>74.674309893115748</v>
      </c>
      <c r="H30" s="36">
        <f t="shared" si="0"/>
        <v>17.179547074414444</v>
      </c>
      <c r="I30" s="36">
        <f t="shared" si="1"/>
        <v>54.01121374113194</v>
      </c>
    </row>
    <row r="31" spans="1:9" ht="15" x14ac:dyDescent="0.2">
      <c r="A31" s="29" t="s">
        <v>57</v>
      </c>
      <c r="B31" s="35">
        <v>57432.800000000003</v>
      </c>
      <c r="C31" s="30"/>
      <c r="D31" s="42">
        <v>126119</v>
      </c>
      <c r="E31" s="30"/>
      <c r="F31" s="42">
        <v>63650.345000000001</v>
      </c>
      <c r="G31" s="30"/>
      <c r="H31" s="36">
        <f t="shared" si="0"/>
        <v>10.825773773871376</v>
      </c>
      <c r="I31" s="36">
        <f t="shared" si="1"/>
        <v>50.468482147812779</v>
      </c>
    </row>
    <row r="32" spans="1:9" ht="15" x14ac:dyDescent="0.2">
      <c r="A32" s="29" t="s">
        <v>58</v>
      </c>
      <c r="B32" s="35">
        <v>155731.61588</v>
      </c>
      <c r="C32" s="30"/>
      <c r="D32" s="42">
        <v>337908.1</v>
      </c>
      <c r="E32" s="30"/>
      <c r="F32" s="45">
        <v>187259.59993999999</v>
      </c>
      <c r="G32" s="30"/>
      <c r="H32" s="36">
        <f t="shared" si="0"/>
        <v>20.245076044349332</v>
      </c>
      <c r="I32" s="36">
        <f t="shared" si="1"/>
        <v>55.417316110504601</v>
      </c>
    </row>
    <row r="33" spans="1:9" ht="15" x14ac:dyDescent="0.2">
      <c r="A33" s="29" t="s">
        <v>59</v>
      </c>
      <c r="B33" s="35">
        <v>18953.365900000001</v>
      </c>
      <c r="C33" s="30"/>
      <c r="D33" s="42">
        <v>36736.699999999997</v>
      </c>
      <c r="E33" s="30"/>
      <c r="F33" s="45">
        <v>23269.723190000001</v>
      </c>
      <c r="G33" s="30"/>
      <c r="H33" s="36">
        <f t="shared" si="0"/>
        <v>22.773565987031347</v>
      </c>
      <c r="I33" s="36">
        <f t="shared" si="1"/>
        <v>63.341898401326205</v>
      </c>
    </row>
    <row r="34" spans="1:9" ht="15" x14ac:dyDescent="0.2">
      <c r="A34" s="29" t="s">
        <v>60</v>
      </c>
      <c r="B34" s="35">
        <v>128.43133</v>
      </c>
      <c r="C34" s="30"/>
      <c r="D34" s="42">
        <v>439.7</v>
      </c>
      <c r="E34" s="30"/>
      <c r="F34" s="45">
        <v>384.59699000000001</v>
      </c>
      <c r="G34" s="30"/>
      <c r="H34" s="36">
        <f t="shared" si="0"/>
        <v>199.45729753012762</v>
      </c>
      <c r="I34" s="36">
        <f t="shared" si="1"/>
        <v>87.468044120991578</v>
      </c>
    </row>
    <row r="35" spans="1:9" ht="15" x14ac:dyDescent="0.2">
      <c r="A35" s="29" t="s">
        <v>61</v>
      </c>
      <c r="B35" s="35">
        <v>12093.38687</v>
      </c>
      <c r="C35" s="30"/>
      <c r="D35" s="42">
        <v>28901.3</v>
      </c>
      <c r="E35" s="30"/>
      <c r="F35" s="45">
        <v>11751.77146</v>
      </c>
      <c r="G35" s="30"/>
      <c r="H35" s="36">
        <f t="shared" si="0"/>
        <v>-2.824811722904883</v>
      </c>
      <c r="I35" s="36">
        <f t="shared" si="1"/>
        <v>40.661739990934663</v>
      </c>
    </row>
    <row r="36" spans="1:9" ht="15" x14ac:dyDescent="0.2">
      <c r="A36" s="29" t="s">
        <v>62</v>
      </c>
      <c r="B36" s="35">
        <f>SUM(B37:B38)</f>
        <v>15503.73465</v>
      </c>
      <c r="C36" s="30">
        <f>B36*100/B5</f>
        <v>4.7628256263134112</v>
      </c>
      <c r="D36" s="42">
        <f>SUM(D37:D38)</f>
        <v>43511.063159999998</v>
      </c>
      <c r="E36" s="30">
        <f>D36/D5*100</f>
        <v>5.8409126420855495</v>
      </c>
      <c r="F36" s="45">
        <f>SUM(F37:F38)</f>
        <v>19378.236949999999</v>
      </c>
      <c r="G36" s="30">
        <f>F36/F5*G5</f>
        <v>5.0540531661145769</v>
      </c>
      <c r="H36" s="36">
        <f t="shared" si="0"/>
        <v>24.990767627721226</v>
      </c>
      <c r="I36" s="36">
        <f t="shared" si="1"/>
        <v>44.536344420594475</v>
      </c>
    </row>
    <row r="37" spans="1:9" ht="15" x14ac:dyDescent="0.2">
      <c r="A37" s="29" t="s">
        <v>63</v>
      </c>
      <c r="B37" s="35">
        <v>11369.1605</v>
      </c>
      <c r="C37" s="30"/>
      <c r="D37" s="42">
        <v>34491.063159999998</v>
      </c>
      <c r="E37" s="30"/>
      <c r="F37" s="45">
        <v>15436.03715</v>
      </c>
      <c r="G37" s="30"/>
      <c r="H37" s="36">
        <f t="shared" si="0"/>
        <v>35.771125317476162</v>
      </c>
      <c r="I37" s="36">
        <f t="shared" si="1"/>
        <v>44.753729620899286</v>
      </c>
    </row>
    <row r="38" spans="1:9" ht="30" x14ac:dyDescent="0.2">
      <c r="A38" s="29" t="s">
        <v>93</v>
      </c>
      <c r="B38" s="35">
        <v>4134.5741500000004</v>
      </c>
      <c r="C38" s="30"/>
      <c r="D38" s="42">
        <v>9020</v>
      </c>
      <c r="E38" s="30"/>
      <c r="F38" s="45">
        <v>3942.1997999999999</v>
      </c>
      <c r="G38" s="30"/>
      <c r="H38" s="36">
        <f t="shared" si="0"/>
        <v>-4.6528213794400131</v>
      </c>
      <c r="I38" s="36">
        <f t="shared" si="1"/>
        <v>43.705097560975609</v>
      </c>
    </row>
    <row r="39" spans="1:9" ht="15" x14ac:dyDescent="0.2">
      <c r="A39" s="29" t="s">
        <v>64</v>
      </c>
      <c r="B39" s="35">
        <f>SUM(B40:B43)</f>
        <v>9283.38832</v>
      </c>
      <c r="C39" s="30">
        <f>B39*100/B5</f>
        <v>2.8519038017407379</v>
      </c>
      <c r="D39" s="42">
        <f>SUM(D40:D43)</f>
        <v>22569.825000000001</v>
      </c>
      <c r="E39" s="30">
        <f>D39/D5*100</f>
        <v>3.0297668362502614</v>
      </c>
      <c r="F39" s="45">
        <f>SUM(F40:F43)</f>
        <v>8474.8356500000009</v>
      </c>
      <c r="G39" s="30">
        <f>F39/F5*G5</f>
        <v>2.2103285278067153</v>
      </c>
      <c r="H39" s="36">
        <f t="shared" si="0"/>
        <v>-8.7096719659788988</v>
      </c>
      <c r="I39" s="36">
        <f t="shared" si="1"/>
        <v>37.54940789306076</v>
      </c>
    </row>
    <row r="40" spans="1:9" ht="15" x14ac:dyDescent="0.2">
      <c r="A40" s="29" t="s">
        <v>65</v>
      </c>
      <c r="B40" s="35">
        <v>1642.6070999999999</v>
      </c>
      <c r="C40" s="30"/>
      <c r="D40" s="42">
        <v>3348</v>
      </c>
      <c r="E40" s="30"/>
      <c r="F40" s="45">
        <v>1603.01091</v>
      </c>
      <c r="G40" s="30"/>
      <c r="H40" s="36">
        <f t="shared" si="0"/>
        <v>-2.4105697582824206</v>
      </c>
      <c r="I40" s="36">
        <f t="shared" si="1"/>
        <v>47.87965681003584</v>
      </c>
    </row>
    <row r="41" spans="1:9" ht="15" x14ac:dyDescent="0.2">
      <c r="A41" s="29" t="s">
        <v>66</v>
      </c>
      <c r="B41" s="35">
        <v>2160.88069</v>
      </c>
      <c r="C41" s="30"/>
      <c r="D41" s="42">
        <v>11273.125</v>
      </c>
      <c r="E41" s="30"/>
      <c r="F41" s="45">
        <v>2899.4491899999998</v>
      </c>
      <c r="G41" s="30"/>
      <c r="H41" s="36">
        <f t="shared" si="0"/>
        <v>34.179050394494482</v>
      </c>
      <c r="I41" s="36">
        <f t="shared" si="1"/>
        <v>25.720012773742862</v>
      </c>
    </row>
    <row r="42" spans="1:9" ht="15" x14ac:dyDescent="0.2">
      <c r="A42" s="29" t="s">
        <v>67</v>
      </c>
      <c r="B42" s="35">
        <v>4802.9639500000003</v>
      </c>
      <c r="C42" s="30"/>
      <c r="D42" s="42">
        <v>6526.3</v>
      </c>
      <c r="E42" s="30"/>
      <c r="F42" s="45">
        <v>3656.6407800000002</v>
      </c>
      <c r="G42" s="30"/>
      <c r="H42" s="36">
        <f t="shared" si="0"/>
        <v>-23.866995087481342</v>
      </c>
      <c r="I42" s="36">
        <f t="shared" si="1"/>
        <v>56.02930879671483</v>
      </c>
    </row>
    <row r="43" spans="1:9" ht="30" x14ac:dyDescent="0.2">
      <c r="A43" s="29" t="s">
        <v>68</v>
      </c>
      <c r="B43" s="35">
        <v>676.93658000000005</v>
      </c>
      <c r="C43" s="30"/>
      <c r="D43" s="42">
        <v>1422.4</v>
      </c>
      <c r="E43" s="30"/>
      <c r="F43" s="45">
        <v>315.73477000000003</v>
      </c>
      <c r="G43" s="30"/>
      <c r="H43" s="36">
        <f t="shared" si="0"/>
        <v>-53.358293918759713</v>
      </c>
      <c r="I43" s="36">
        <f t="shared" si="1"/>
        <v>22.197326349831272</v>
      </c>
    </row>
    <row r="44" spans="1:9" ht="15" x14ac:dyDescent="0.2">
      <c r="A44" s="29" t="s">
        <v>69</v>
      </c>
      <c r="B44" s="35">
        <f>SUM(B45:B47)</f>
        <v>8919.3011000000006</v>
      </c>
      <c r="C44" s="30">
        <f>B44*100/B5</f>
        <v>2.7400543679896767</v>
      </c>
      <c r="D44" s="42">
        <f>SUM(D45:D48)</f>
        <v>14959.77</v>
      </c>
      <c r="E44" s="30">
        <f>D44/D5*100</f>
        <v>2.0081952351837717</v>
      </c>
      <c r="F44" s="45">
        <f>SUM(F45:F48)</f>
        <v>6870.0545799999991</v>
      </c>
      <c r="G44" s="30">
        <f>F44/F5*G5</f>
        <v>1.7917843192349316</v>
      </c>
      <c r="H44" s="36">
        <f t="shared" si="0"/>
        <v>-22.975415865263273</v>
      </c>
      <c r="I44" s="36">
        <f t="shared" si="1"/>
        <v>45.923530776208452</v>
      </c>
    </row>
    <row r="45" spans="1:9" ht="15" x14ac:dyDescent="0.2">
      <c r="A45" s="29" t="s">
        <v>101</v>
      </c>
      <c r="B45" s="35">
        <v>3807.4720000000002</v>
      </c>
      <c r="C45" s="30"/>
      <c r="D45" s="42">
        <v>12206.2</v>
      </c>
      <c r="E45" s="30"/>
      <c r="F45" s="45">
        <v>6454.8558999999996</v>
      </c>
      <c r="G45" s="30"/>
      <c r="H45" s="36">
        <f t="shared" si="0"/>
        <v>69.531276920749491</v>
      </c>
      <c r="I45" s="36">
        <f t="shared" si="1"/>
        <v>52.881780570529727</v>
      </c>
    </row>
    <row r="46" spans="1:9" ht="15" x14ac:dyDescent="0.2">
      <c r="A46" s="29" t="s">
        <v>70</v>
      </c>
      <c r="B46" s="35">
        <v>2500</v>
      </c>
      <c r="C46" s="30"/>
      <c r="D46" s="42">
        <v>598.57000000000005</v>
      </c>
      <c r="E46" s="30"/>
      <c r="F46" s="45">
        <v>0</v>
      </c>
      <c r="G46" s="30"/>
      <c r="H46" s="36">
        <f t="shared" si="0"/>
        <v>-100</v>
      </c>
      <c r="I46" s="36" t="s">
        <v>107</v>
      </c>
    </row>
    <row r="47" spans="1:9" ht="15" x14ac:dyDescent="0.2">
      <c r="A47" s="29" t="s">
        <v>106</v>
      </c>
      <c r="B47" s="35">
        <v>2611.8290999999999</v>
      </c>
      <c r="C47" s="30"/>
      <c r="D47" s="42">
        <v>2125</v>
      </c>
      <c r="E47" s="30"/>
      <c r="F47" s="45">
        <v>385.31297999999998</v>
      </c>
      <c r="G47" s="30"/>
      <c r="H47" s="36">
        <f t="shared" si="0"/>
        <v>-85.247389272138818</v>
      </c>
      <c r="I47" s="36">
        <f t="shared" si="1"/>
        <v>18.132375529411764</v>
      </c>
    </row>
    <row r="48" spans="1:9" ht="30" x14ac:dyDescent="0.2">
      <c r="A48" s="29" t="s">
        <v>117</v>
      </c>
      <c r="B48" s="35">
        <v>0</v>
      </c>
      <c r="C48" s="30"/>
      <c r="D48" s="42">
        <v>30</v>
      </c>
      <c r="E48" s="30"/>
      <c r="F48" s="45">
        <v>29.8857</v>
      </c>
      <c r="G48" s="30"/>
      <c r="H48" s="36" t="s">
        <v>107</v>
      </c>
      <c r="I48" s="36">
        <f t="shared" si="1"/>
        <v>99.619</v>
      </c>
    </row>
    <row r="49" spans="1:9" ht="45" x14ac:dyDescent="0.2">
      <c r="A49" s="29" t="s">
        <v>71</v>
      </c>
      <c r="B49" s="35">
        <f>SUM(B50)</f>
        <v>4239.2096899999997</v>
      </c>
      <c r="C49" s="30">
        <f>B49*100/B5</f>
        <v>1.3023066378943819</v>
      </c>
      <c r="D49" s="42">
        <f>SUM(D50)</f>
        <v>8416</v>
      </c>
      <c r="E49" s="30">
        <f>D49/D5*100</f>
        <v>1.1297614267670306</v>
      </c>
      <c r="F49" s="45">
        <f>SUM(F50)</f>
        <v>2998.9715000000001</v>
      </c>
      <c r="G49" s="30">
        <f>F49/F5*G5</f>
        <v>0.78216410728027475</v>
      </c>
      <c r="H49" s="36">
        <f t="shared" si="0"/>
        <v>-29.256353912514285</v>
      </c>
      <c r="I49" s="36">
        <f t="shared" si="1"/>
        <v>35.634167062737646</v>
      </c>
    </row>
    <row r="50" spans="1:9" ht="30" x14ac:dyDescent="0.2">
      <c r="A50" s="29" t="s">
        <v>94</v>
      </c>
      <c r="B50" s="35">
        <v>4239.2096899999997</v>
      </c>
      <c r="C50" s="30"/>
      <c r="D50" s="42">
        <v>8416</v>
      </c>
      <c r="E50" s="30"/>
      <c r="F50" s="45">
        <v>2998.9715000000001</v>
      </c>
      <c r="G50" s="30"/>
      <c r="H50" s="36">
        <f t="shared" si="0"/>
        <v>-29.256353912514285</v>
      </c>
      <c r="I50" s="36">
        <f t="shared" si="1"/>
        <v>35.634167062737646</v>
      </c>
    </row>
    <row r="51" spans="1:9" ht="60" customHeight="1" x14ac:dyDescent="0.2">
      <c r="A51" s="29" t="s">
        <v>95</v>
      </c>
      <c r="B51" s="35">
        <f>SUM(B52:B53)</f>
        <v>12910</v>
      </c>
      <c r="C51" s="30">
        <f>B51*100/B5</f>
        <v>3.9660172354475982</v>
      </c>
      <c r="D51" s="42">
        <f>SUM(D52:D53)</f>
        <v>35623.5</v>
      </c>
      <c r="E51" s="30">
        <f>D51/D5*100</f>
        <v>4.7820884251943108</v>
      </c>
      <c r="F51" s="45">
        <f>SUM(F52:F53)</f>
        <v>20361.701999999997</v>
      </c>
      <c r="G51" s="30">
        <f>F51/F5*G5</f>
        <v>5.3105514565700211</v>
      </c>
      <c r="H51" s="36">
        <f t="shared" si="0"/>
        <v>57.72038729666923</v>
      </c>
      <c r="I51" s="36">
        <f t="shared" si="1"/>
        <v>57.158061392058599</v>
      </c>
    </row>
    <row r="52" spans="1:9" ht="60" x14ac:dyDescent="0.2">
      <c r="A52" s="29" t="s">
        <v>72</v>
      </c>
      <c r="B52" s="35">
        <v>4112</v>
      </c>
      <c r="C52" s="30"/>
      <c r="D52" s="42">
        <v>9337</v>
      </c>
      <c r="E52" s="30"/>
      <c r="F52" s="45">
        <v>4878.8999999999996</v>
      </c>
      <c r="G52" s="30"/>
      <c r="H52" s="36">
        <f t="shared" si="0"/>
        <v>18.650291828793769</v>
      </c>
      <c r="I52" s="36">
        <f t="shared" si="1"/>
        <v>52.253400449823282</v>
      </c>
    </row>
    <row r="53" spans="1:9" ht="30" x14ac:dyDescent="0.2">
      <c r="A53" s="29" t="s">
        <v>73</v>
      </c>
      <c r="B53" s="35">
        <v>8798</v>
      </c>
      <c r="C53" s="30"/>
      <c r="D53" s="42">
        <v>26286.5</v>
      </c>
      <c r="E53" s="30"/>
      <c r="F53" s="45">
        <v>15482.802</v>
      </c>
      <c r="G53" s="30"/>
      <c r="H53" s="36">
        <f t="shared" si="0"/>
        <v>75.980927483518968</v>
      </c>
      <c r="I53" s="36">
        <f t="shared" si="1"/>
        <v>58.900203526525019</v>
      </c>
    </row>
    <row r="54" spans="1:9" ht="30" x14ac:dyDescent="0.2">
      <c r="A54" s="29" t="s">
        <v>96</v>
      </c>
      <c r="B54" s="35">
        <f>Доходы!B7-Расходы!B5</f>
        <v>2810.921030000085</v>
      </c>
      <c r="C54" s="35" t="s">
        <v>107</v>
      </c>
      <c r="D54" s="35">
        <f>Доходы!D7-Расходы!D5</f>
        <v>-44753.936990000075</v>
      </c>
      <c r="E54" s="35" t="s">
        <v>107</v>
      </c>
      <c r="F54" s="35">
        <f>Доходы!F7-Расходы!F5</f>
        <v>12241.671060000022</v>
      </c>
      <c r="G54" s="30"/>
      <c r="H54" s="36">
        <f t="shared" si="0"/>
        <v>335.50391239556285</v>
      </c>
      <c r="I54" s="36">
        <f t="shared" si="1"/>
        <v>-27.353283048003867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activeCell="E14" sqref="E14"/>
    </sheetView>
  </sheetViews>
  <sheetFormatPr defaultRowHeight="12.75" x14ac:dyDescent="0.2"/>
  <cols>
    <col min="1" max="1" width="37.7109375" customWidth="1"/>
    <col min="2" max="2" width="17.5703125" customWidth="1"/>
    <col min="3" max="3" width="12.42578125" customWidth="1"/>
    <col min="4" max="4" width="17.5703125" customWidth="1"/>
    <col min="5" max="5" width="13.7109375" customWidth="1"/>
    <col min="6" max="6" width="17.5703125" customWidth="1"/>
    <col min="7" max="7" width="12.42578125" customWidth="1"/>
    <col min="8" max="8" width="10.42578125" customWidth="1"/>
    <col min="9" max="9" width="11.28515625" customWidth="1"/>
  </cols>
  <sheetData>
    <row r="1" spans="1:9" ht="14.25" x14ac:dyDescent="0.2">
      <c r="A1" s="55" t="s">
        <v>99</v>
      </c>
      <c r="B1" s="52"/>
      <c r="C1" s="52"/>
      <c r="D1" s="52"/>
      <c r="E1" s="52"/>
      <c r="F1" s="52"/>
      <c r="G1" s="52"/>
      <c r="H1" s="52"/>
      <c r="I1" s="52"/>
    </row>
    <row r="2" spans="1:9" ht="15" x14ac:dyDescent="0.25">
      <c r="A2" s="46"/>
      <c r="B2" s="46"/>
      <c r="C2" s="46"/>
      <c r="D2" s="46"/>
      <c r="E2" s="46"/>
      <c r="F2" s="46"/>
      <c r="G2" s="46"/>
      <c r="H2" s="46"/>
      <c r="I2" s="1" t="s">
        <v>80</v>
      </c>
    </row>
    <row r="3" spans="1:9" ht="99.75" x14ac:dyDescent="0.2">
      <c r="A3" s="2" t="s">
        <v>0</v>
      </c>
      <c r="B3" s="34" t="s">
        <v>111</v>
      </c>
      <c r="C3" s="2" t="s">
        <v>1</v>
      </c>
      <c r="D3" s="2" t="s">
        <v>112</v>
      </c>
      <c r="E3" s="2" t="s">
        <v>2</v>
      </c>
      <c r="F3" s="2" t="s">
        <v>113</v>
      </c>
      <c r="G3" s="2" t="s">
        <v>2</v>
      </c>
      <c r="H3" s="2" t="s">
        <v>3</v>
      </c>
      <c r="I3" s="2" t="s">
        <v>4</v>
      </c>
    </row>
    <row r="4" spans="1:9" ht="15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</row>
    <row r="5" spans="1:9" ht="30" x14ac:dyDescent="0.25">
      <c r="A5" s="4" t="s">
        <v>79</v>
      </c>
      <c r="B5" s="48">
        <v>-2811</v>
      </c>
      <c r="C5" s="5"/>
      <c r="D5" s="5">
        <v>38832.300000000003</v>
      </c>
      <c r="E5" s="5"/>
      <c r="F5" s="5">
        <v>-12241.7</v>
      </c>
      <c r="G5" s="5"/>
      <c r="H5" s="5"/>
      <c r="I5" s="5"/>
    </row>
    <row r="6" spans="1:9" ht="60" x14ac:dyDescent="0.25">
      <c r="A6" s="6" t="s">
        <v>74</v>
      </c>
      <c r="B6" s="49">
        <v>0</v>
      </c>
      <c r="C6" s="7"/>
      <c r="D6" s="7">
        <v>0</v>
      </c>
      <c r="E6" s="7"/>
      <c r="F6" s="7">
        <v>0</v>
      </c>
      <c r="G6" s="7"/>
      <c r="H6" s="7"/>
      <c r="I6" s="7"/>
    </row>
    <row r="7" spans="1:9" ht="30" x14ac:dyDescent="0.25">
      <c r="A7" s="8" t="s">
        <v>75</v>
      </c>
      <c r="B7" s="50">
        <v>-7804.1</v>
      </c>
      <c r="C7" s="9"/>
      <c r="D7" s="9">
        <v>25000</v>
      </c>
      <c r="E7" s="9"/>
      <c r="F7" s="9">
        <v>25000</v>
      </c>
      <c r="G7" s="9"/>
      <c r="H7" s="9"/>
      <c r="I7" s="9"/>
    </row>
    <row r="8" spans="1:9" ht="45" x14ac:dyDescent="0.25">
      <c r="A8" s="10" t="s">
        <v>76</v>
      </c>
      <c r="B8" s="51">
        <v>-700</v>
      </c>
      <c r="C8" s="11"/>
      <c r="D8" s="11">
        <v>0</v>
      </c>
      <c r="E8" s="11"/>
      <c r="F8" s="11">
        <v>0</v>
      </c>
      <c r="G8" s="11"/>
      <c r="H8" s="11"/>
      <c r="I8" s="11"/>
    </row>
    <row r="9" spans="1:9" ht="30" x14ac:dyDescent="0.25">
      <c r="A9" s="10" t="s">
        <v>77</v>
      </c>
      <c r="B9" s="51">
        <v>0</v>
      </c>
      <c r="C9" s="11"/>
      <c r="D9" s="11">
        <v>0</v>
      </c>
      <c r="E9" s="11"/>
      <c r="F9" s="11">
        <v>0</v>
      </c>
      <c r="G9" s="11"/>
      <c r="H9" s="11"/>
      <c r="I9" s="11"/>
    </row>
    <row r="10" spans="1:9" ht="30" x14ac:dyDescent="0.25">
      <c r="A10" s="10" t="s">
        <v>78</v>
      </c>
      <c r="B10" s="51">
        <v>5693.2</v>
      </c>
      <c r="C10" s="11"/>
      <c r="D10" s="11">
        <v>13832.3</v>
      </c>
      <c r="E10" s="11"/>
      <c r="F10" s="11">
        <v>-37241.699999999997</v>
      </c>
      <c r="G10" s="11"/>
      <c r="H10" s="11"/>
      <c r="I10" s="1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Daysan</cp:lastModifiedBy>
  <dcterms:created xsi:type="dcterms:W3CDTF">2021-07-16T11:47:31Z</dcterms:created>
  <dcterms:modified xsi:type="dcterms:W3CDTF">2023-07-25T08:39:28Z</dcterms:modified>
</cp:coreProperties>
</file>