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H24" i="4" l="1"/>
  <c r="H11" i="4"/>
  <c r="F27" i="4"/>
  <c r="B21" i="4"/>
  <c r="B11" i="4"/>
  <c r="B9" i="4"/>
  <c r="B23" i="3" l="1"/>
  <c r="F23" i="3"/>
  <c r="D23" i="3"/>
  <c r="I27" i="3"/>
  <c r="B44" i="3"/>
  <c r="F44" i="3"/>
  <c r="I36" i="4" l="1"/>
  <c r="H36" i="4"/>
  <c r="I32" i="4"/>
  <c r="H32" i="4"/>
  <c r="I31" i="4"/>
  <c r="H31" i="4"/>
  <c r="I30" i="4"/>
  <c r="H30" i="4"/>
  <c r="I29" i="4"/>
  <c r="H29" i="4"/>
  <c r="F28" i="4"/>
  <c r="D28" i="4"/>
  <c r="D27" i="4" s="1"/>
  <c r="B28" i="4"/>
  <c r="B27" i="4" s="1"/>
  <c r="I25" i="4"/>
  <c r="H25" i="4"/>
  <c r="I24" i="4"/>
  <c r="C24" i="4"/>
  <c r="I23" i="4"/>
  <c r="H23" i="4"/>
  <c r="C23" i="4"/>
  <c r="I22" i="4"/>
  <c r="H22" i="4"/>
  <c r="I21" i="4"/>
  <c r="H21" i="4"/>
  <c r="I20" i="4"/>
  <c r="H20" i="4"/>
  <c r="I19" i="4"/>
  <c r="H19" i="4"/>
  <c r="I18" i="4"/>
  <c r="H18" i="4"/>
  <c r="F17" i="4"/>
  <c r="D17" i="4"/>
  <c r="B17" i="4"/>
  <c r="B8" i="4" s="1"/>
  <c r="I16" i="4"/>
  <c r="H16" i="4"/>
  <c r="I15" i="4"/>
  <c r="H15" i="4"/>
  <c r="I14" i="4"/>
  <c r="H13" i="4"/>
  <c r="I12" i="4"/>
  <c r="H12" i="4"/>
  <c r="F11" i="4"/>
  <c r="D11" i="4"/>
  <c r="I10" i="4"/>
  <c r="H10" i="4"/>
  <c r="I9" i="4"/>
  <c r="H9" i="4"/>
  <c r="I17" i="4" l="1"/>
  <c r="D8" i="4"/>
  <c r="F8" i="4"/>
  <c r="F7" i="4" s="1"/>
  <c r="G32" i="4" s="1"/>
  <c r="I11" i="4"/>
  <c r="H27" i="4"/>
  <c r="H28" i="4"/>
  <c r="H17" i="4"/>
  <c r="B7" i="4"/>
  <c r="C32" i="4" s="1"/>
  <c r="C22" i="4"/>
  <c r="I27" i="4"/>
  <c r="I28" i="4"/>
  <c r="C29" i="4"/>
  <c r="B13" i="3"/>
  <c r="G16" i="4" l="1"/>
  <c r="G31" i="4"/>
  <c r="G24" i="4"/>
  <c r="G30" i="4"/>
  <c r="G14" i="4"/>
  <c r="G13" i="4"/>
  <c r="D7" i="4"/>
  <c r="E12" i="4" s="1"/>
  <c r="G23" i="4"/>
  <c r="H8" i="4"/>
  <c r="G11" i="4"/>
  <c r="G19" i="4"/>
  <c r="G8" i="4"/>
  <c r="G28" i="4"/>
  <c r="G20" i="4"/>
  <c r="E14" i="4"/>
  <c r="I8" i="4"/>
  <c r="E23" i="4"/>
  <c r="G21" i="4"/>
  <c r="G17" i="4"/>
  <c r="G10" i="4"/>
  <c r="G27" i="4"/>
  <c r="G18" i="4"/>
  <c r="G29" i="4"/>
  <c r="E17" i="4"/>
  <c r="G12" i="4"/>
  <c r="G25" i="4"/>
  <c r="E21" i="4"/>
  <c r="E16" i="4"/>
  <c r="G9" i="4"/>
  <c r="C19" i="4"/>
  <c r="C17" i="4"/>
  <c r="C10" i="4"/>
  <c r="C30" i="4"/>
  <c r="C20" i="4"/>
  <c r="C21" i="4"/>
  <c r="C14" i="4"/>
  <c r="C18" i="4"/>
  <c r="C15" i="4"/>
  <c r="C13" i="4"/>
  <c r="C9" i="4"/>
  <c r="C8" i="4"/>
  <c r="C11" i="4"/>
  <c r="C28" i="4"/>
  <c r="C16" i="4"/>
  <c r="C12" i="4"/>
  <c r="C25" i="4"/>
  <c r="H7" i="4"/>
  <c r="C27" i="4"/>
  <c r="I7" i="3"/>
  <c r="I8" i="3"/>
  <c r="I9" i="3"/>
  <c r="I10" i="3"/>
  <c r="I11" i="3"/>
  <c r="I12" i="3"/>
  <c r="I14" i="3"/>
  <c r="I19" i="3"/>
  <c r="I20" i="3"/>
  <c r="I22" i="3"/>
  <c r="I24" i="3"/>
  <c r="I26" i="3"/>
  <c r="I31" i="3"/>
  <c r="I32" i="3"/>
  <c r="I33" i="3"/>
  <c r="I34" i="3"/>
  <c r="I35" i="3"/>
  <c r="I37" i="3"/>
  <c r="I38" i="3"/>
  <c r="I40" i="3"/>
  <c r="I41" i="3"/>
  <c r="I42" i="3"/>
  <c r="I43" i="3"/>
  <c r="I45" i="3"/>
  <c r="I47" i="3"/>
  <c r="I49" i="3"/>
  <c r="I51" i="3"/>
  <c r="I52" i="3"/>
  <c r="I53" i="3"/>
  <c r="H7" i="3"/>
  <c r="H8" i="3"/>
  <c r="H10" i="3"/>
  <c r="H12" i="3"/>
  <c r="H14" i="3"/>
  <c r="H20" i="3"/>
  <c r="H31" i="3"/>
  <c r="H32" i="3"/>
  <c r="H33" i="3"/>
  <c r="H35" i="3"/>
  <c r="H37" i="3"/>
  <c r="H38" i="3"/>
  <c r="H40" i="3"/>
  <c r="H41" i="3"/>
  <c r="H42" i="3"/>
  <c r="H43" i="3"/>
  <c r="H45" i="3"/>
  <c r="H49" i="3"/>
  <c r="H51" i="3"/>
  <c r="H52" i="3"/>
  <c r="H53" i="3"/>
  <c r="D44" i="3"/>
  <c r="F30" i="3"/>
  <c r="B28" i="3"/>
  <c r="F28" i="3"/>
  <c r="D28" i="3"/>
  <c r="F15" i="3"/>
  <c r="D15" i="3"/>
  <c r="B6" i="3"/>
  <c r="E13" i="4" l="1"/>
  <c r="E11" i="4"/>
  <c r="E9" i="4"/>
  <c r="E29" i="4"/>
  <c r="E24" i="4"/>
  <c r="E25" i="4"/>
  <c r="E10" i="4"/>
  <c r="E28" i="4"/>
  <c r="E32" i="4"/>
  <c r="E20" i="4"/>
  <c r="I7" i="4"/>
  <c r="E27" i="4"/>
  <c r="E19" i="4"/>
  <c r="E8" i="4"/>
  <c r="E31" i="4"/>
  <c r="E18" i="4"/>
  <c r="E30" i="4"/>
  <c r="I23" i="3"/>
  <c r="H44" i="3"/>
  <c r="I44" i="3"/>
  <c r="D6" i="3" l="1"/>
  <c r="F50" i="3" l="1"/>
  <c r="D50" i="3"/>
  <c r="B50" i="3"/>
  <c r="F39" i="3"/>
  <c r="D39" i="3"/>
  <c r="B39" i="3"/>
  <c r="F36" i="3"/>
  <c r="D36" i="3"/>
  <c r="B36" i="3"/>
  <c r="D30" i="3"/>
  <c r="B30" i="3"/>
  <c r="H30" i="3" s="1"/>
  <c r="F18" i="3"/>
  <c r="D18" i="3"/>
  <c r="B18" i="3"/>
  <c r="F13" i="3"/>
  <c r="D13" i="3"/>
  <c r="F6" i="3"/>
  <c r="B5" i="3" l="1"/>
  <c r="H36" i="3"/>
  <c r="I36" i="3"/>
  <c r="I48" i="3"/>
  <c r="H48" i="3"/>
  <c r="H18" i="3"/>
  <c r="I18" i="3"/>
  <c r="F5" i="3"/>
  <c r="I6" i="3"/>
  <c r="H6" i="3"/>
  <c r="I13" i="3"/>
  <c r="H13" i="3"/>
  <c r="I30" i="3"/>
  <c r="I39" i="3"/>
  <c r="H39" i="3"/>
  <c r="I50" i="3"/>
  <c r="H50" i="3"/>
  <c r="D5" i="3"/>
  <c r="E39" i="3" l="1"/>
  <c r="E23" i="3"/>
  <c r="I5" i="3"/>
  <c r="E44" i="3"/>
  <c r="E15" i="3"/>
  <c r="E6" i="3"/>
  <c r="E36" i="3"/>
  <c r="E30" i="3"/>
  <c r="E48" i="3"/>
  <c r="E18" i="3"/>
  <c r="E50" i="3"/>
  <c r="E13" i="3"/>
  <c r="C48" i="3"/>
  <c r="C39" i="3"/>
  <c r="C30" i="3"/>
  <c r="H5" i="3"/>
  <c r="C50" i="3"/>
  <c r="C44" i="3"/>
  <c r="C36" i="3"/>
  <c r="C13" i="3"/>
  <c r="C6" i="3"/>
  <c r="G50" i="3"/>
  <c r="G30" i="3"/>
  <c r="G6" i="3"/>
  <c r="G15" i="3"/>
  <c r="G44" i="3"/>
  <c r="G36" i="3"/>
  <c r="G18" i="3"/>
  <c r="G48" i="3"/>
  <c r="G13" i="3"/>
  <c r="G39" i="3"/>
  <c r="G23" i="3"/>
  <c r="C15" i="3"/>
  <c r="C23" i="3"/>
  <c r="E5" i="3" l="1"/>
  <c r="C5" i="3"/>
</calcChain>
</file>

<file path=xl/sharedStrings.xml><?xml version="1.0" encoding="utf-8"?>
<sst xmlns="http://schemas.openxmlformats.org/spreadsheetml/2006/main" count="170" uniqueCount="117">
  <si>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</si>
  <si>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</si>
  <si>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</si>
  <si>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</si>
  <si>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</si>
  <si>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</si>
  <si>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</si>
  <si>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</si>
  <si>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</si>
  <si>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</si>
  <si>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</si>
  <si>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</si>
  <si>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</si>
  <si>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</si>
  <si>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</si>
  <si>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</si>
  <si>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</si>
  <si>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</si>
  <si>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</si>
  <si>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</si>
  <si>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</si>
  <si>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</si>
  <si>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</si>
  <si>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</si>
  <si>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</si>
  <si>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</si>
  <si>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</si>
  <si>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</si>
  <si>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</si>
  <si>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</si>
  <si>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</si>
  <si>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</si>
  <si>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</si>
  <si>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</si>
  <si>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</si>
  <si>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</si>
  <si>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</si>
  <si>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</si>
  <si>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</si>
  <si>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</si>
  <si>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</si>
  <si>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</si>
  <si>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</si>
  <si>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</si>
  <si>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</si>
  <si>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</si>
  <si>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</si>
  <si>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</si>
  <si>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</si>
  <si>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</si>
  <si>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</si>
  <si>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</si>
  <si>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</si>
  <si>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</si>
  <si>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</si>
  <si>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</si>
  <si>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</si>
  <si>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</si>
  <si>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</si>
  <si>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</si>
  <si>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</si>
  <si>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</si>
  <si>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</si>
  <si>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</si>
  <si>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</si>
  <si>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</si>
  <si>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</si>
  <si>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</si>
  <si>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</si>
  <si>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</si>
  <si>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</si>
  <si>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</si>
  <si>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</si>
  <si>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</si>
  <si>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</si>
  <si>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</si>
  <si>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</si>
  <si>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</si>
  <si>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</si>
  <si>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</si>
  <si>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</si>
  <si>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</si>
  <si>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</si>
  <si>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</si>
  <si>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</si>
  <si>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</si>
  <si>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</si>
  <si>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</si>
  <si>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</si>
  <si>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</si>
  <si>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</si>
  <si>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</si>
  <si>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</si>
  <si>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</si>
  <si>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</si>
  <si>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</si>
  <si>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</si>
  <si>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</si>
  <si>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</si>
  <si>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</si>
  <si>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</si>
  <si>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</si>
  <si>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</si>
  <si>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</si>
  <si>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</si>
  <si>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</si>
  <si>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</si>
  <si>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X</t>
  </si>
  <si>
    <t>х</t>
  </si>
  <si>
    <t>Другие вопросы в области жилищно-коммунального хозяйства</t>
  </si>
  <si>
    <t>Х</t>
  </si>
  <si>
    <t>Информация об исполнении  бюджета Кемского муниципального района за 1 квартал 2024 года</t>
  </si>
  <si>
    <t>Факт на 01.04.2023 (отчетный) год</t>
  </si>
  <si>
    <t>План на 2024 год по состоянию на 01.04.2024 (текущий) год</t>
  </si>
  <si>
    <t>Факт на 01.04.2024 (текущий) год</t>
  </si>
  <si>
    <t>Факт на 01.04.2023 отчетный год</t>
  </si>
  <si>
    <t>План на 2024 год по состоянию на 01.04.2024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</si>
</sst>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167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1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164" fontId="4" fillId="0" borderId="3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D17" sqref="D17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5" x14ac:dyDescent="0.25">
      <c r="A1" s="49" t="s">
        <v>111</v>
      </c>
      <c r="B1" s="50"/>
      <c r="C1" s="50"/>
      <c r="D1" s="50"/>
      <c r="E1" s="50"/>
      <c r="F1" s="50"/>
      <c r="G1" s="50"/>
      <c r="H1" s="50"/>
      <c r="I1" s="50"/>
    </row>
    <row r="3" spans="1:9" ht="14.25" x14ac:dyDescent="0.2">
      <c r="A3" s="48" t="s">
        <v>97</v>
      </c>
      <c r="B3" s="48"/>
      <c r="C3" s="48"/>
      <c r="D3" s="48"/>
      <c r="E3" s="48"/>
      <c r="F3" s="48"/>
      <c r="G3" s="48"/>
      <c r="H3" s="48"/>
      <c r="I3" s="48"/>
    </row>
    <row r="4" spans="1:9" ht="15" x14ac:dyDescent="0.25">
      <c r="I4" s="2" t="s">
        <v>80</v>
      </c>
    </row>
    <row r="5" spans="1:9" ht="71.25" x14ac:dyDescent="0.2">
      <c r="A5" s="3" t="s">
        <v>0</v>
      </c>
      <c r="B5" s="3" t="s">
        <v>112</v>
      </c>
      <c r="C5" s="3" t="s">
        <v>1</v>
      </c>
      <c r="D5" s="3" t="s">
        <v>113</v>
      </c>
      <c r="E5" s="3" t="s">
        <v>2</v>
      </c>
      <c r="F5" s="3" t="s">
        <v>114</v>
      </c>
      <c r="G5" s="3" t="s">
        <v>2</v>
      </c>
      <c r="H5" s="3" t="s">
        <v>3</v>
      </c>
      <c r="I5" s="3" t="s">
        <v>4</v>
      </c>
    </row>
    <row r="6" spans="1:9" ht="15.75" thickBot="1" x14ac:dyDescent="0.3">
      <c r="A6" s="54" t="s">
        <v>5</v>
      </c>
      <c r="B6" s="54" t="s">
        <v>6</v>
      </c>
      <c r="C6" s="54" t="s">
        <v>7</v>
      </c>
      <c r="D6" s="54" t="s">
        <v>8</v>
      </c>
      <c r="E6" s="54" t="s">
        <v>9</v>
      </c>
      <c r="F6" s="54" t="s">
        <v>10</v>
      </c>
      <c r="G6" s="54" t="s">
        <v>11</v>
      </c>
      <c r="H6" s="54" t="s">
        <v>12</v>
      </c>
      <c r="I6" s="54" t="s">
        <v>13</v>
      </c>
    </row>
    <row r="7" spans="1:9" s="16" customFormat="1" ht="15" thickBot="1" x14ac:dyDescent="0.25">
      <c r="A7" s="58" t="s">
        <v>37</v>
      </c>
      <c r="B7" s="59">
        <f>B8+B27</f>
        <v>169960.45999999996</v>
      </c>
      <c r="C7" s="59">
        <v>100</v>
      </c>
      <c r="D7" s="59">
        <f>D8+D27</f>
        <v>677944.4</v>
      </c>
      <c r="E7" s="59">
        <v>100</v>
      </c>
      <c r="F7" s="59">
        <f>F8+F27</f>
        <v>178058</v>
      </c>
      <c r="G7" s="59">
        <v>100</v>
      </c>
      <c r="H7" s="59">
        <f t="shared" ref="H7:H15" si="0">F7/B7*100-100</f>
        <v>4.764366959232774</v>
      </c>
      <c r="I7" s="60">
        <f>F7/D7*100</f>
        <v>26.264395723307103</v>
      </c>
    </row>
    <row r="8" spans="1:9" ht="28.5" x14ac:dyDescent="0.2">
      <c r="A8" s="55" t="s">
        <v>14</v>
      </c>
      <c r="B8" s="56">
        <f>B9+B11+B16+B17+B21+B23+B24+B25+B26</f>
        <v>86515.559999999983</v>
      </c>
      <c r="C8" s="57">
        <f>B8*100/B7</f>
        <v>50.903345401630474</v>
      </c>
      <c r="D8" s="56">
        <f>D9+D11+D16+D17+D21+D23+D24+D25+D26</f>
        <v>306681.90000000002</v>
      </c>
      <c r="E8" s="56">
        <f>D8*100/D7</f>
        <v>45.237028287275479</v>
      </c>
      <c r="F8" s="56">
        <f>F9+F11+F16+F17+F21+F23+F24+F25+F26</f>
        <v>89229.3</v>
      </c>
      <c r="G8" s="57">
        <f>F8*100/F7</f>
        <v>50.112491435374992</v>
      </c>
      <c r="H8" s="56">
        <f t="shared" si="0"/>
        <v>3.1367074315880501</v>
      </c>
      <c r="I8" s="56">
        <f t="shared" ref="I8:I25" si="1">F8/D8*100</f>
        <v>29.095065603806418</v>
      </c>
    </row>
    <row r="9" spans="1:9" ht="15" x14ac:dyDescent="0.25">
      <c r="A9" s="11" t="s">
        <v>15</v>
      </c>
      <c r="B9" s="14">
        <f>B10</f>
        <v>43578.7</v>
      </c>
      <c r="C9" s="34">
        <f>B9*100/B7</f>
        <v>25.640493088804309</v>
      </c>
      <c r="D9" s="14">
        <v>237847</v>
      </c>
      <c r="E9" s="14">
        <f>D9*100/D7</f>
        <v>35.083555524612343</v>
      </c>
      <c r="F9" s="14">
        <v>48691.199999999997</v>
      </c>
      <c r="G9" s="34">
        <f>F9*100/F7</f>
        <v>27.345696346134407</v>
      </c>
      <c r="H9" s="14">
        <f t="shared" si="0"/>
        <v>11.731648718295858</v>
      </c>
      <c r="I9" s="14">
        <f t="shared" si="1"/>
        <v>20.471647739933655</v>
      </c>
    </row>
    <row r="10" spans="1:9" ht="15" x14ac:dyDescent="0.25">
      <c r="A10" s="11" t="s">
        <v>16</v>
      </c>
      <c r="B10" s="14">
        <v>43578.7</v>
      </c>
      <c r="C10" s="34">
        <f>B10*100/B7</f>
        <v>25.640493088804309</v>
      </c>
      <c r="D10" s="14">
        <v>237847</v>
      </c>
      <c r="E10" s="14">
        <f>D10*100/D7</f>
        <v>35.083555524612343</v>
      </c>
      <c r="F10" s="14">
        <v>48691.199999999997</v>
      </c>
      <c r="G10" s="34">
        <f>F10*100/F7</f>
        <v>27.345696346134407</v>
      </c>
      <c r="H10" s="14">
        <f t="shared" si="0"/>
        <v>11.731648718295858</v>
      </c>
      <c r="I10" s="14">
        <f t="shared" si="1"/>
        <v>20.471647739933655</v>
      </c>
    </row>
    <row r="11" spans="1:9" ht="18.75" customHeight="1" x14ac:dyDescent="0.25">
      <c r="A11" s="11" t="s">
        <v>18</v>
      </c>
      <c r="B11" s="14">
        <f>B12+B13+B14+B15</f>
        <v>38113.599999999999</v>
      </c>
      <c r="C11" s="34">
        <f>B11*100/B7</f>
        <v>22.42498049252162</v>
      </c>
      <c r="D11" s="14">
        <f>D12+D13+D14+D15</f>
        <v>46077</v>
      </c>
      <c r="E11" s="14">
        <f>D11*100/D7</f>
        <v>6.7965750583676181</v>
      </c>
      <c r="F11" s="14">
        <f>F12+F13+F14+F15</f>
        <v>35177.800000000003</v>
      </c>
      <c r="G11" s="34">
        <f>F11*100/F7</f>
        <v>19.756371519392559</v>
      </c>
      <c r="H11" s="14">
        <f t="shared" si="0"/>
        <v>-7.7027622685865254</v>
      </c>
      <c r="I11" s="14">
        <f t="shared" si="1"/>
        <v>76.34568222757558</v>
      </c>
    </row>
    <row r="12" spans="1:9" ht="16.5" customHeight="1" x14ac:dyDescent="0.25">
      <c r="A12" s="11" t="s">
        <v>100</v>
      </c>
      <c r="B12" s="14">
        <v>391.6</v>
      </c>
      <c r="C12" s="34">
        <f>B12*100/B7</f>
        <v>0.23040653102492195</v>
      </c>
      <c r="D12" s="14">
        <v>2477</v>
      </c>
      <c r="E12" s="14">
        <f>D12*100/D7</f>
        <v>0.36536919546794694</v>
      </c>
      <c r="F12" s="14">
        <v>107.8</v>
      </c>
      <c r="G12" s="34">
        <f>F12*100/F7</f>
        <v>6.0542070561277785E-2</v>
      </c>
      <c r="H12" s="14">
        <f t="shared" si="0"/>
        <v>-72.471910112359552</v>
      </c>
      <c r="I12" s="14">
        <f t="shared" si="1"/>
        <v>4.3520387565603551</v>
      </c>
    </row>
    <row r="13" spans="1:9" ht="15" x14ac:dyDescent="0.25">
      <c r="A13" s="11" t="s">
        <v>81</v>
      </c>
      <c r="B13" s="14">
        <v>-60.4</v>
      </c>
      <c r="C13" s="34">
        <f>B13*100/B7</f>
        <v>-3.5537677410381226E-2</v>
      </c>
      <c r="D13" s="14">
        <v>0</v>
      </c>
      <c r="E13" s="14">
        <f>D13*100/D7</f>
        <v>0</v>
      </c>
      <c r="F13" s="14"/>
      <c r="G13" s="34">
        <f>F13*100/F7</f>
        <v>0</v>
      </c>
      <c r="H13" s="14">
        <f t="shared" si="0"/>
        <v>-100</v>
      </c>
      <c r="I13" s="14" t="s">
        <v>108</v>
      </c>
    </row>
    <row r="14" spans="1:9" ht="15" x14ac:dyDescent="0.25">
      <c r="A14" s="11" t="s">
        <v>19</v>
      </c>
      <c r="B14" s="14">
        <v>37864.300000000003</v>
      </c>
      <c r="C14" s="34">
        <f>B14*100/B7</f>
        <v>22.278299317382416</v>
      </c>
      <c r="D14" s="14">
        <v>42500</v>
      </c>
      <c r="E14" s="14">
        <f>D14*100/D7</f>
        <v>6.268950669110918</v>
      </c>
      <c r="F14" s="14">
        <v>34377.1</v>
      </c>
      <c r="G14" s="34">
        <f>F14*100/F7</f>
        <v>19.306686585269969</v>
      </c>
      <c r="H14" s="14" t="s">
        <v>108</v>
      </c>
      <c r="I14" s="14">
        <f t="shared" si="1"/>
        <v>80.887294117647059</v>
      </c>
    </row>
    <row r="15" spans="1:9" ht="15" x14ac:dyDescent="0.25">
      <c r="A15" s="11" t="s">
        <v>82</v>
      </c>
      <c r="B15" s="14">
        <v>-81.900000000000006</v>
      </c>
      <c r="C15" s="34">
        <f>B15*100/B7</f>
        <v>-4.8187678475334811E-2</v>
      </c>
      <c r="D15" s="14">
        <v>1100</v>
      </c>
      <c r="E15" s="14">
        <v>0</v>
      </c>
      <c r="F15" s="14">
        <v>692.9</v>
      </c>
      <c r="G15" s="34">
        <v>0</v>
      </c>
      <c r="H15" s="14">
        <f t="shared" si="0"/>
        <v>-946.03174603174591</v>
      </c>
      <c r="I15" s="14">
        <f t="shared" si="1"/>
        <v>62.990909090909085</v>
      </c>
    </row>
    <row r="16" spans="1:9" ht="15" x14ac:dyDescent="0.25">
      <c r="A16" s="11" t="s">
        <v>20</v>
      </c>
      <c r="B16" s="14">
        <v>606.9</v>
      </c>
      <c r="C16" s="34">
        <f>B16*100/B7</f>
        <v>0.35708305331722456</v>
      </c>
      <c r="D16" s="14">
        <v>2910</v>
      </c>
      <c r="E16" s="14">
        <f>D16*100/D7</f>
        <v>0.42923873993206518</v>
      </c>
      <c r="F16" s="14">
        <v>807.6</v>
      </c>
      <c r="G16" s="34">
        <f>F16*100/F7</f>
        <v>0.45356007593031483</v>
      </c>
      <c r="H16" s="14">
        <f>F16/B16*100-100</f>
        <v>33.069698467622345</v>
      </c>
      <c r="I16" s="14">
        <f t="shared" si="1"/>
        <v>27.75257731958763</v>
      </c>
    </row>
    <row r="17" spans="1:9" ht="60" x14ac:dyDescent="0.25">
      <c r="A17" s="11" t="s">
        <v>83</v>
      </c>
      <c r="B17" s="14">
        <f>B18+B19+B20</f>
        <v>722.06</v>
      </c>
      <c r="C17" s="34">
        <f>B17*100/B7</f>
        <v>0.42483998925397126</v>
      </c>
      <c r="D17" s="14">
        <f>D18+D19+D20</f>
        <v>6015.2</v>
      </c>
      <c r="E17" s="14">
        <f>D17*100/D7</f>
        <v>0.88727040152555281</v>
      </c>
      <c r="F17" s="14">
        <f>F18+F19+F20</f>
        <v>1139.5</v>
      </c>
      <c r="G17" s="34">
        <f>F17*100/F7</f>
        <v>0.63996001302946226</v>
      </c>
      <c r="H17" s="14">
        <f>F17/B17*100-100</f>
        <v>57.812370163144351</v>
      </c>
      <c r="I17" s="14">
        <f t="shared" si="1"/>
        <v>18.943676020747439</v>
      </c>
    </row>
    <row r="18" spans="1:9" ht="30" x14ac:dyDescent="0.25">
      <c r="A18" s="11" t="s">
        <v>84</v>
      </c>
      <c r="B18" s="14">
        <v>501.5</v>
      </c>
      <c r="C18" s="34">
        <f>B18*100/B7</f>
        <v>0.29506862949182422</v>
      </c>
      <c r="D18" s="14">
        <v>2210</v>
      </c>
      <c r="E18" s="14">
        <f>D18*100/D7</f>
        <v>0.32598543479376774</v>
      </c>
      <c r="F18" s="14">
        <v>439.2</v>
      </c>
      <c r="G18" s="34">
        <f>F18*100/F7</f>
        <v>0.24666120028305383</v>
      </c>
      <c r="H18" s="14">
        <f>F18/B18*100-100</f>
        <v>-12.422731804586235</v>
      </c>
      <c r="I18" s="14">
        <f t="shared" si="1"/>
        <v>19.873303167420815</v>
      </c>
    </row>
    <row r="19" spans="1:9" ht="15" x14ac:dyDescent="0.25">
      <c r="A19" s="11" t="s">
        <v>85</v>
      </c>
      <c r="B19" s="14">
        <v>212.9</v>
      </c>
      <c r="C19" s="34">
        <f>B19*100/B7</f>
        <v>0.12526442915016825</v>
      </c>
      <c r="D19" s="14">
        <v>2244.6999999999998</v>
      </c>
      <c r="E19" s="14">
        <f>D19*100/D7</f>
        <v>0.33110384863419473</v>
      </c>
      <c r="F19" s="14">
        <v>468.7</v>
      </c>
      <c r="G19" s="34">
        <f>F19*100/F7</f>
        <v>0.2632288355479675</v>
      </c>
      <c r="H19" s="14">
        <f>F19/B19*100-100</f>
        <v>120.15030530765617</v>
      </c>
      <c r="I19" s="14">
        <f t="shared" si="1"/>
        <v>20.880295807903064</v>
      </c>
    </row>
    <row r="20" spans="1:9" ht="30" x14ac:dyDescent="0.25">
      <c r="A20" s="11" t="s">
        <v>86</v>
      </c>
      <c r="B20" s="14">
        <v>7.66</v>
      </c>
      <c r="C20" s="34">
        <f>B20*100/B7</f>
        <v>4.5069306119788106E-3</v>
      </c>
      <c r="D20" s="14">
        <v>1560.5</v>
      </c>
      <c r="E20" s="14">
        <f>D20*100/D7</f>
        <v>0.23018111809759029</v>
      </c>
      <c r="F20" s="14">
        <v>231.6</v>
      </c>
      <c r="G20" s="34">
        <f>F20*100/F7</f>
        <v>0.13006997719844096</v>
      </c>
      <c r="H20" s="14">
        <f t="shared" ref="H20:H25" si="2">F20/B20*100-100</f>
        <v>2923.4986945169712</v>
      </c>
      <c r="I20" s="14">
        <f t="shared" si="1"/>
        <v>14.841396988144826</v>
      </c>
    </row>
    <row r="21" spans="1:9" ht="30" x14ac:dyDescent="0.25">
      <c r="A21" s="11" t="s">
        <v>21</v>
      </c>
      <c r="B21" s="14">
        <f>B22</f>
        <v>281.89999999999998</v>
      </c>
      <c r="C21" s="34">
        <f>B21*100/B7</f>
        <v>0.16586210698653089</v>
      </c>
      <c r="D21" s="14">
        <v>728.8</v>
      </c>
      <c r="E21" s="14">
        <f>D21*100/D7</f>
        <v>0.10750144112113029</v>
      </c>
      <c r="F21" s="14">
        <v>543.5</v>
      </c>
      <c r="G21" s="34">
        <f>F21*100/F7</f>
        <v>0.30523761920273168</v>
      </c>
      <c r="H21" s="14">
        <f t="shared" si="2"/>
        <v>92.798864845689991</v>
      </c>
      <c r="I21" s="14">
        <f t="shared" si="1"/>
        <v>74.574643249176731</v>
      </c>
    </row>
    <row r="22" spans="1:9" ht="30" x14ac:dyDescent="0.25">
      <c r="A22" s="11" t="s">
        <v>22</v>
      </c>
      <c r="B22" s="14">
        <v>281.89999999999998</v>
      </c>
      <c r="C22" s="34">
        <f>B22*100/B8</f>
        <v>0.32583734070495529</v>
      </c>
      <c r="D22" s="14">
        <v>728.8</v>
      </c>
      <c r="E22" s="14">
        <v>0</v>
      </c>
      <c r="F22" s="14">
        <v>543.5</v>
      </c>
      <c r="G22" s="34">
        <v>0</v>
      </c>
      <c r="H22" s="14">
        <f t="shared" si="2"/>
        <v>92.798864845689991</v>
      </c>
      <c r="I22" s="14">
        <f t="shared" si="1"/>
        <v>74.574643249176731</v>
      </c>
    </row>
    <row r="23" spans="1:9" ht="49.5" customHeight="1" x14ac:dyDescent="0.25">
      <c r="A23" s="11" t="s">
        <v>23</v>
      </c>
      <c r="B23" s="14">
        <v>1852.6</v>
      </c>
      <c r="C23" s="34">
        <f>B23*100/B9</f>
        <v>4.2511593966777355</v>
      </c>
      <c r="D23" s="14">
        <v>11257.9</v>
      </c>
      <c r="E23" s="14">
        <f>D23*100/D7</f>
        <v>1.660593405594913</v>
      </c>
      <c r="F23" s="14">
        <v>1906.1</v>
      </c>
      <c r="G23" s="34">
        <f>F23*100/F7</f>
        <v>1.0704938840153209</v>
      </c>
      <c r="H23" s="14">
        <f t="shared" si="2"/>
        <v>2.8878333153406004</v>
      </c>
      <c r="I23" s="14">
        <f t="shared" si="1"/>
        <v>16.931221631032432</v>
      </c>
    </row>
    <row r="24" spans="1:9" ht="45" x14ac:dyDescent="0.25">
      <c r="A24" s="11" t="s">
        <v>24</v>
      </c>
      <c r="B24" s="14">
        <v>1202.0999999999999</v>
      </c>
      <c r="C24" s="34">
        <f>B24*100/B10</f>
        <v>2.7584576868974979</v>
      </c>
      <c r="D24" s="14">
        <v>1350</v>
      </c>
      <c r="E24" s="14">
        <f>D24*100/D7</f>
        <v>0.19913137419528798</v>
      </c>
      <c r="F24" s="14">
        <v>514.20000000000005</v>
      </c>
      <c r="G24" s="34">
        <f>F24*100/F7</f>
        <v>0.2887823068887666</v>
      </c>
      <c r="H24" s="14">
        <f t="shared" si="2"/>
        <v>-57.224856501123028</v>
      </c>
      <c r="I24" s="14">
        <f t="shared" si="1"/>
        <v>38.088888888888896</v>
      </c>
    </row>
    <row r="25" spans="1:9" ht="30" x14ac:dyDescent="0.25">
      <c r="A25" s="11" t="s">
        <v>25</v>
      </c>
      <c r="B25" s="14">
        <v>157.69999999999999</v>
      </c>
      <c r="C25" s="34">
        <f>B25*100/B7</f>
        <v>9.2786286881078109E-2</v>
      </c>
      <c r="D25" s="14">
        <v>496</v>
      </c>
      <c r="E25" s="14">
        <f>D25*100/D7</f>
        <v>7.3162341926565067E-2</v>
      </c>
      <c r="F25" s="14">
        <v>372.5</v>
      </c>
      <c r="G25" s="34">
        <f>F25*100/F7</f>
        <v>0.20920149614170663</v>
      </c>
      <c r="H25" s="14">
        <f t="shared" si="2"/>
        <v>136.20798985415345</v>
      </c>
      <c r="I25" s="14">
        <f t="shared" si="1"/>
        <v>75.100806451612897</v>
      </c>
    </row>
    <row r="26" spans="1:9" ht="15" x14ac:dyDescent="0.25">
      <c r="A26" s="11" t="s">
        <v>26</v>
      </c>
      <c r="B26" s="14">
        <v>0</v>
      </c>
      <c r="C26" s="34">
        <v>0</v>
      </c>
      <c r="D26" s="14">
        <v>0</v>
      </c>
      <c r="E26" s="14">
        <v>0</v>
      </c>
      <c r="F26" s="14">
        <v>76.900000000000006</v>
      </c>
      <c r="G26" s="34" t="s">
        <v>17</v>
      </c>
      <c r="H26" s="14"/>
      <c r="I26" s="14"/>
    </row>
    <row r="27" spans="1:9" ht="28.5" x14ac:dyDescent="0.2">
      <c r="A27" s="15" t="s">
        <v>27</v>
      </c>
      <c r="B27" s="14">
        <f>B28+B35+B36</f>
        <v>83444.89999999998</v>
      </c>
      <c r="C27" s="34">
        <f>B27*100/B7</f>
        <v>49.096654598369526</v>
      </c>
      <c r="D27" s="14">
        <f>D28+D35+D36</f>
        <v>371262.5</v>
      </c>
      <c r="E27" s="14">
        <f>D27*100/D7</f>
        <v>54.762971712724521</v>
      </c>
      <c r="F27" s="14">
        <f>F28+F35+F36</f>
        <v>88828.700000000012</v>
      </c>
      <c r="G27" s="34">
        <f>F27*100/F7</f>
        <v>49.887508564625023</v>
      </c>
      <c r="H27" s="14">
        <f t="shared" ref="H27:H32" si="3">F27/B27*100-100</f>
        <v>6.4519221666033957</v>
      </c>
      <c r="I27" s="14">
        <f>F27*100/D27</f>
        <v>23.926116965758734</v>
      </c>
    </row>
    <row r="28" spans="1:9" ht="60" x14ac:dyDescent="0.25">
      <c r="A28" s="11" t="s">
        <v>28</v>
      </c>
      <c r="B28" s="14">
        <f>B29+B30+B31+B32</f>
        <v>84156.299999999988</v>
      </c>
      <c r="C28" s="34">
        <f>B28*100/B7</f>
        <v>49.515222540583849</v>
      </c>
      <c r="D28" s="14">
        <f>D29+D30+D31+D32</f>
        <v>371262.5</v>
      </c>
      <c r="E28" s="14">
        <f>D28*100/D7</f>
        <v>54.762971712724521</v>
      </c>
      <c r="F28" s="14">
        <f>F29+F30+F31+F32</f>
        <v>88913.700000000012</v>
      </c>
      <c r="G28" s="34">
        <f>F28*100/F7</f>
        <v>49.935245818778164</v>
      </c>
      <c r="H28" s="14">
        <f t="shared" si="3"/>
        <v>5.6530527126311654</v>
      </c>
      <c r="I28" s="14">
        <f t="shared" ref="I28:I31" si="4">F28/D28*100</f>
        <v>23.949011817783916</v>
      </c>
    </row>
    <row r="29" spans="1:9" ht="45" x14ac:dyDescent="0.25">
      <c r="A29" s="11" t="s">
        <v>29</v>
      </c>
      <c r="B29" s="14">
        <v>1532</v>
      </c>
      <c r="C29" s="34">
        <f>B29*100/B7</f>
        <v>0.9013861223957621</v>
      </c>
      <c r="D29" s="14">
        <v>3401</v>
      </c>
      <c r="E29" s="14">
        <f>D29*100/D7</f>
        <v>0.50166355825049957</v>
      </c>
      <c r="F29" s="14">
        <v>1133.5999999999999</v>
      </c>
      <c r="G29" s="34">
        <f>F29*100/F7</f>
        <v>0.63664648597647944</v>
      </c>
      <c r="H29" s="14">
        <f t="shared" si="3"/>
        <v>-26.005221932114893</v>
      </c>
      <c r="I29" s="14">
        <f t="shared" si="4"/>
        <v>33.331373125551309</v>
      </c>
    </row>
    <row r="30" spans="1:9" ht="45" x14ac:dyDescent="0.25">
      <c r="A30" s="11" t="s">
        <v>30</v>
      </c>
      <c r="B30" s="14">
        <v>6156.2</v>
      </c>
      <c r="C30" s="34">
        <f>B30*100/B7</f>
        <v>3.622136584003127</v>
      </c>
      <c r="D30" s="14">
        <v>29549.4</v>
      </c>
      <c r="E30" s="14">
        <f>D30*100/D7</f>
        <v>4.3586760212194386</v>
      </c>
      <c r="F30" s="14">
        <v>8308.4</v>
      </c>
      <c r="G30" s="34">
        <f>F30*100/F7</f>
        <v>4.6661200283053841</v>
      </c>
      <c r="H30" s="14">
        <f t="shared" si="3"/>
        <v>34.959877846723629</v>
      </c>
      <c r="I30" s="14">
        <f t="shared" si="4"/>
        <v>28.116983762783676</v>
      </c>
    </row>
    <row r="31" spans="1:9" ht="45" x14ac:dyDescent="0.25">
      <c r="A31" s="11" t="s">
        <v>31</v>
      </c>
      <c r="B31" s="14">
        <v>67399.199999999997</v>
      </c>
      <c r="C31" s="34">
        <v>7</v>
      </c>
      <c r="D31" s="14">
        <v>328914.09999999998</v>
      </c>
      <c r="E31" s="14">
        <f>D31*100/D7</f>
        <v>48.516382759412124</v>
      </c>
      <c r="F31" s="14">
        <v>72764.600000000006</v>
      </c>
      <c r="G31" s="34">
        <f>F31*100/F7</f>
        <v>40.865672982960611</v>
      </c>
      <c r="H31" s="14">
        <f t="shared" si="3"/>
        <v>7.9606286128025374</v>
      </c>
      <c r="I31" s="14">
        <f t="shared" si="4"/>
        <v>22.122675798939607</v>
      </c>
    </row>
    <row r="32" spans="1:9" ht="15" x14ac:dyDescent="0.25">
      <c r="A32" s="11" t="s">
        <v>32</v>
      </c>
      <c r="B32" s="14">
        <v>9068.9</v>
      </c>
      <c r="C32" s="34">
        <f>B32*100/B7</f>
        <v>5.3358881236259315</v>
      </c>
      <c r="D32" s="14">
        <v>9398</v>
      </c>
      <c r="E32" s="14">
        <f>D32*100/D7</f>
        <v>1.3862493738424566</v>
      </c>
      <c r="F32" s="14">
        <v>6707.1</v>
      </c>
      <c r="G32" s="34">
        <f>F32*100/F7</f>
        <v>3.7668063215356793</v>
      </c>
      <c r="H32" s="14">
        <f t="shared" si="3"/>
        <v>-26.042849739218639</v>
      </c>
      <c r="I32" s="14">
        <f>F32*100/D32</f>
        <v>71.367312194083851</v>
      </c>
    </row>
    <row r="33" spans="1:9" ht="45" x14ac:dyDescent="0.25">
      <c r="A33" s="11" t="s">
        <v>33</v>
      </c>
      <c r="B33" s="14">
        <v>0</v>
      </c>
      <c r="C33" s="34">
        <v>0</v>
      </c>
      <c r="D33" s="14">
        <v>0</v>
      </c>
      <c r="E33" s="14">
        <v>0</v>
      </c>
      <c r="F33" s="14">
        <v>0</v>
      </c>
      <c r="G33" s="34">
        <v>0</v>
      </c>
      <c r="H33" s="13"/>
      <c r="I33" s="14"/>
    </row>
    <row r="34" spans="1:9" ht="30" x14ac:dyDescent="0.25">
      <c r="A34" s="11" t="s">
        <v>34</v>
      </c>
      <c r="B34" s="14">
        <v>0</v>
      </c>
      <c r="C34" s="34">
        <v>0</v>
      </c>
      <c r="D34" s="14">
        <v>0</v>
      </c>
      <c r="E34" s="14">
        <v>0</v>
      </c>
      <c r="F34" s="14">
        <v>0</v>
      </c>
      <c r="G34" s="34">
        <v>0</v>
      </c>
      <c r="H34" s="13"/>
      <c r="I34" s="14"/>
    </row>
    <row r="35" spans="1:9" ht="60" x14ac:dyDescent="0.25">
      <c r="A35" s="11" t="s">
        <v>35</v>
      </c>
      <c r="B35" s="14">
        <v>76.7</v>
      </c>
      <c r="C35" s="34">
        <v>0</v>
      </c>
      <c r="D35" s="14">
        <v>0</v>
      </c>
      <c r="E35" s="14">
        <v>0</v>
      </c>
      <c r="F35" s="14">
        <v>0</v>
      </c>
      <c r="G35" s="34">
        <v>0</v>
      </c>
      <c r="H35" s="13"/>
      <c r="I35" s="14" t="s">
        <v>108</v>
      </c>
    </row>
    <row r="36" spans="1:9" ht="30" x14ac:dyDescent="0.25">
      <c r="A36" s="11" t="s">
        <v>36</v>
      </c>
      <c r="B36" s="14">
        <v>-788.1</v>
      </c>
      <c r="C36" s="14" t="s">
        <v>17</v>
      </c>
      <c r="D36" s="14">
        <v>0</v>
      </c>
      <c r="E36" s="14" t="s">
        <v>17</v>
      </c>
      <c r="F36" s="14">
        <v>-85</v>
      </c>
      <c r="G36" s="34" t="s">
        <v>17</v>
      </c>
      <c r="H36" s="14">
        <f t="shared" ref="H36" si="5">F36/B36*100-100</f>
        <v>-89.214566679355414</v>
      </c>
      <c r="I36" s="14" t="e">
        <f>F36*100/D36</f>
        <v>#DIV/0!</v>
      </c>
    </row>
  </sheetData>
  <mergeCells count="2">
    <mergeCell ref="A3:I3"/>
    <mergeCell ref="A1:I1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37" workbookViewId="0">
      <selection activeCell="B10" sqref="B10"/>
    </sheetView>
  </sheetViews>
  <sheetFormatPr defaultRowHeight="12.75" x14ac:dyDescent="0.2"/>
  <cols>
    <col min="1" max="1" width="38.42578125" style="32" customWidth="1"/>
    <col min="2" max="2" width="14.5703125" style="33" customWidth="1"/>
    <col min="3" max="3" width="12.42578125" style="17" customWidth="1"/>
    <col min="4" max="4" width="15.42578125" style="45" customWidth="1"/>
    <col min="5" max="5" width="15.7109375" style="17" customWidth="1"/>
    <col min="6" max="6" width="17.140625" style="45" customWidth="1"/>
    <col min="7" max="7" width="16" style="17" customWidth="1"/>
    <col min="8" max="9" width="15.85546875" style="17" customWidth="1"/>
    <col min="10" max="16384" width="9.140625" style="17"/>
  </cols>
  <sheetData>
    <row r="1" spans="1:9" ht="14.25" x14ac:dyDescent="0.2">
      <c r="A1" s="51" t="s">
        <v>98</v>
      </c>
      <c r="B1" s="51"/>
      <c r="C1" s="51"/>
      <c r="D1" s="51"/>
      <c r="E1" s="51"/>
      <c r="F1" s="51"/>
      <c r="G1" s="51"/>
      <c r="H1" s="51"/>
      <c r="I1" s="51"/>
    </row>
    <row r="2" spans="1:9" ht="27" customHeight="1" x14ac:dyDescent="0.25">
      <c r="A2" s="18"/>
      <c r="B2" s="19"/>
      <c r="C2" s="20"/>
      <c r="D2" s="40"/>
      <c r="E2" s="20"/>
      <c r="F2" s="40"/>
      <c r="G2" s="20"/>
      <c r="H2" s="20"/>
      <c r="I2" s="21" t="s">
        <v>87</v>
      </c>
    </row>
    <row r="3" spans="1:9" ht="80.25" customHeight="1" x14ac:dyDescent="0.2">
      <c r="A3" s="22" t="s">
        <v>0</v>
      </c>
      <c r="B3" s="23" t="s">
        <v>115</v>
      </c>
      <c r="C3" s="22" t="s">
        <v>88</v>
      </c>
      <c r="D3" s="41" t="s">
        <v>116</v>
      </c>
      <c r="E3" s="22" t="s">
        <v>89</v>
      </c>
      <c r="F3" s="41" t="s">
        <v>114</v>
      </c>
      <c r="G3" s="22" t="s">
        <v>89</v>
      </c>
      <c r="H3" s="22" t="s">
        <v>3</v>
      </c>
      <c r="I3" s="22" t="s">
        <v>90</v>
      </c>
    </row>
    <row r="4" spans="1:9" ht="15" x14ac:dyDescent="0.25">
      <c r="A4" s="24">
        <v>1</v>
      </c>
      <c r="B4" s="25">
        <v>2</v>
      </c>
      <c r="C4" s="26">
        <v>3</v>
      </c>
      <c r="D4" s="42">
        <v>4</v>
      </c>
      <c r="E4" s="26">
        <v>5</v>
      </c>
      <c r="F4" s="42">
        <v>6</v>
      </c>
      <c r="G4" s="26">
        <v>7</v>
      </c>
      <c r="H4" s="26">
        <v>8</v>
      </c>
      <c r="I4" s="26">
        <v>9</v>
      </c>
    </row>
    <row r="5" spans="1:9" ht="15" x14ac:dyDescent="0.2">
      <c r="A5" s="27" t="s">
        <v>91</v>
      </c>
      <c r="B5" s="38">
        <f>B6+B13+B15+B18+B23+B28+B30+B36+B39+B44+B48+B50</f>
        <v>142594.80999999997</v>
      </c>
      <c r="C5" s="29">
        <f>SUM(C6+C13+C15+C23+C30+C36+C39+C44+C48+C50)</f>
        <v>99.996065775465482</v>
      </c>
      <c r="D5" s="43">
        <f>D6+D13+D15+D18+D23+D28+D30+D36+D39+D44+D48+D50</f>
        <v>694161.9</v>
      </c>
      <c r="E5" s="29">
        <f>SUM(E6+E13+E18+E23+E30+E36+E39+E44+E48+E50)</f>
        <v>100</v>
      </c>
      <c r="F5" s="43">
        <f>F6+F13+F15+F18+F23+F28+F30+F36+F39+F44+F48+F50</f>
        <v>156805.11199999996</v>
      </c>
      <c r="G5" s="28">
        <v>100</v>
      </c>
      <c r="H5" s="37">
        <f>F5/B5*100-100</f>
        <v>9.9655113674894693</v>
      </c>
      <c r="I5" s="37">
        <f>F5/D5*100</f>
        <v>22.589126830498756</v>
      </c>
    </row>
    <row r="6" spans="1:9" ht="30" x14ac:dyDescent="0.2">
      <c r="A6" s="30" t="s">
        <v>38</v>
      </c>
      <c r="B6" s="36">
        <f>SUM(B7:B12)</f>
        <v>15201.999999999998</v>
      </c>
      <c r="C6" s="31">
        <f>B6*100/B5</f>
        <v>10.660977072026675</v>
      </c>
      <c r="D6" s="44">
        <f>SUM(D7:D12)</f>
        <v>64811.7</v>
      </c>
      <c r="E6" s="31">
        <f>D6/D5*100</f>
        <v>9.3366835604201253</v>
      </c>
      <c r="F6" s="44">
        <f>SUM(F7:F12)</f>
        <v>13801.7</v>
      </c>
      <c r="G6" s="31">
        <f>F6/F5*G5</f>
        <v>8.8018176346189545</v>
      </c>
      <c r="H6" s="37">
        <f t="shared" ref="H6:H53" si="0">F6/B6*100-100</f>
        <v>-9.2112879884225549</v>
      </c>
      <c r="I6" s="37">
        <f t="shared" ref="I6:I53" si="1">F6/D6*100</f>
        <v>21.295074809023681</v>
      </c>
    </row>
    <row r="7" spans="1:9" ht="75" x14ac:dyDescent="0.2">
      <c r="A7" s="30" t="s">
        <v>39</v>
      </c>
      <c r="B7" s="36">
        <v>572.29999999999995</v>
      </c>
      <c r="C7" s="31"/>
      <c r="D7" s="44">
        <v>2148</v>
      </c>
      <c r="E7" s="31"/>
      <c r="F7" s="44">
        <v>372.9</v>
      </c>
      <c r="G7" s="31"/>
      <c r="H7" s="37">
        <f t="shared" si="0"/>
        <v>-34.841866154114982</v>
      </c>
      <c r="I7" s="37">
        <f t="shared" si="1"/>
        <v>17.360335195530723</v>
      </c>
    </row>
    <row r="8" spans="1:9" ht="76.5" customHeight="1" x14ac:dyDescent="0.2">
      <c r="A8" s="30" t="s">
        <v>40</v>
      </c>
      <c r="B8" s="36">
        <v>8369.9</v>
      </c>
      <c r="C8" s="31"/>
      <c r="D8" s="44">
        <v>44210.400000000001</v>
      </c>
      <c r="E8" s="31"/>
      <c r="F8" s="44">
        <v>9137.4</v>
      </c>
      <c r="G8" s="31"/>
      <c r="H8" s="37">
        <f t="shared" si="0"/>
        <v>9.1697630796066818</v>
      </c>
      <c r="I8" s="37">
        <f t="shared" si="1"/>
        <v>20.66798762282178</v>
      </c>
    </row>
    <row r="9" spans="1:9" ht="15" x14ac:dyDescent="0.2">
      <c r="A9" s="30" t="s">
        <v>41</v>
      </c>
      <c r="B9" s="36">
        <v>0.2</v>
      </c>
      <c r="C9" s="31"/>
      <c r="D9" s="44">
        <v>1.6</v>
      </c>
      <c r="E9" s="31"/>
      <c r="F9" s="44">
        <v>0.2</v>
      </c>
      <c r="G9" s="31"/>
      <c r="H9" s="37" t="s">
        <v>107</v>
      </c>
      <c r="I9" s="37">
        <f t="shared" si="1"/>
        <v>12.5</v>
      </c>
    </row>
    <row r="10" spans="1:9" ht="60" x14ac:dyDescent="0.2">
      <c r="A10" s="30" t="s">
        <v>42</v>
      </c>
      <c r="B10" s="36">
        <v>3447.2</v>
      </c>
      <c r="C10" s="31"/>
      <c r="D10" s="44">
        <v>4061</v>
      </c>
      <c r="E10" s="31"/>
      <c r="F10" s="44">
        <v>821.5</v>
      </c>
      <c r="G10" s="31"/>
      <c r="H10" s="37">
        <f t="shared" si="0"/>
        <v>-76.169064748201436</v>
      </c>
      <c r="I10" s="37">
        <f t="shared" si="1"/>
        <v>20.229007633587788</v>
      </c>
    </row>
    <row r="11" spans="1:9" ht="15" x14ac:dyDescent="0.2">
      <c r="A11" s="30" t="s">
        <v>43</v>
      </c>
      <c r="B11" s="36">
        <v>0</v>
      </c>
      <c r="C11" s="31"/>
      <c r="D11" s="44">
        <v>0</v>
      </c>
      <c r="E11" s="31"/>
      <c r="F11" s="44">
        <v>0</v>
      </c>
      <c r="G11" s="31"/>
      <c r="H11" s="37" t="s">
        <v>107</v>
      </c>
      <c r="I11" s="37" t="e">
        <f t="shared" si="1"/>
        <v>#DIV/0!</v>
      </c>
    </row>
    <row r="12" spans="1:9" ht="15" x14ac:dyDescent="0.2">
      <c r="A12" s="30" t="s">
        <v>44</v>
      </c>
      <c r="B12" s="36">
        <v>2812.4</v>
      </c>
      <c r="C12" s="31"/>
      <c r="D12" s="44">
        <v>14390.7</v>
      </c>
      <c r="E12" s="31"/>
      <c r="F12" s="44">
        <v>3469.7</v>
      </c>
      <c r="G12" s="31"/>
      <c r="H12" s="37">
        <f t="shared" si="0"/>
        <v>23.371497653249889</v>
      </c>
      <c r="I12" s="37">
        <f t="shared" si="1"/>
        <v>24.110710389348675</v>
      </c>
    </row>
    <row r="13" spans="1:9" ht="15" x14ac:dyDescent="0.2">
      <c r="A13" s="30" t="s">
        <v>45</v>
      </c>
      <c r="B13" s="36">
        <f>SUM(B14)</f>
        <v>87.9</v>
      </c>
      <c r="C13" s="31">
        <f>B13*100/B5</f>
        <v>6.1643197252410534E-2</v>
      </c>
      <c r="D13" s="44">
        <f>D14</f>
        <v>785.1</v>
      </c>
      <c r="E13" s="31">
        <f>D13/D5*100</f>
        <v>0.11310041648785391</v>
      </c>
      <c r="F13" s="44">
        <f>SUM(F14)</f>
        <v>89.9</v>
      </c>
      <c r="G13" s="31">
        <f>F13/F5*G5</f>
        <v>5.7332314523011227E-2</v>
      </c>
      <c r="H13" s="37">
        <f t="shared" si="0"/>
        <v>2.2753128555176261</v>
      </c>
      <c r="I13" s="37">
        <f t="shared" si="1"/>
        <v>11.450770602471023</v>
      </c>
    </row>
    <row r="14" spans="1:9" ht="30" x14ac:dyDescent="0.2">
      <c r="A14" s="30" t="s">
        <v>46</v>
      </c>
      <c r="B14" s="36">
        <v>87.9</v>
      </c>
      <c r="C14" s="31"/>
      <c r="D14" s="44">
        <v>785.1</v>
      </c>
      <c r="E14" s="31"/>
      <c r="F14" s="44">
        <v>89.9</v>
      </c>
      <c r="G14" s="31"/>
      <c r="H14" s="37">
        <f t="shared" si="0"/>
        <v>2.2753128555176261</v>
      </c>
      <c r="I14" s="37">
        <f t="shared" si="1"/>
        <v>11.450770602471023</v>
      </c>
    </row>
    <row r="15" spans="1:9" ht="45" x14ac:dyDescent="0.2">
      <c r="A15" s="30" t="s">
        <v>47</v>
      </c>
      <c r="B15" s="36">
        <v>0</v>
      </c>
      <c r="C15" s="31">
        <f>B15/B5*100</f>
        <v>0</v>
      </c>
      <c r="D15" s="44">
        <f>SUM(D16:D17)</f>
        <v>0</v>
      </c>
      <c r="E15" s="31">
        <f>D15/D5*100</f>
        <v>0</v>
      </c>
      <c r="F15" s="44">
        <f>SUM(F16:F17)</f>
        <v>0</v>
      </c>
      <c r="G15" s="31">
        <f>F15/F5*G5</f>
        <v>0</v>
      </c>
      <c r="H15" s="37" t="s">
        <v>107</v>
      </c>
      <c r="I15" s="37" t="s">
        <v>110</v>
      </c>
    </row>
    <row r="16" spans="1:9" ht="63.75" customHeight="1" x14ac:dyDescent="0.2">
      <c r="A16" s="30" t="s">
        <v>92</v>
      </c>
      <c r="B16" s="36">
        <v>0</v>
      </c>
      <c r="C16" s="31"/>
      <c r="D16" s="44">
        <v>0</v>
      </c>
      <c r="E16" s="31"/>
      <c r="F16" s="46">
        <v>0</v>
      </c>
      <c r="G16" s="31"/>
      <c r="H16" s="37" t="s">
        <v>107</v>
      </c>
      <c r="I16" s="37" t="s">
        <v>110</v>
      </c>
    </row>
    <row r="17" spans="1:9" ht="63.75" customHeight="1" x14ac:dyDescent="0.2">
      <c r="A17" s="30" t="s">
        <v>102</v>
      </c>
      <c r="B17" s="36">
        <v>0</v>
      </c>
      <c r="C17" s="31"/>
      <c r="D17" s="44">
        <v>0</v>
      </c>
      <c r="E17" s="31"/>
      <c r="F17" s="44">
        <v>0</v>
      </c>
      <c r="G17" s="31"/>
      <c r="H17" s="37" t="s">
        <v>107</v>
      </c>
      <c r="I17" s="37" t="s">
        <v>110</v>
      </c>
    </row>
    <row r="18" spans="1:9" ht="15" x14ac:dyDescent="0.2">
      <c r="A18" s="30" t="s">
        <v>48</v>
      </c>
      <c r="B18" s="36">
        <f>SUM(B19:B22)</f>
        <v>5.61</v>
      </c>
      <c r="C18" s="31"/>
      <c r="D18" s="44">
        <f>SUM(D19:D22)</f>
        <v>6356.3</v>
      </c>
      <c r="E18" s="31">
        <f>D18/D5*100</f>
        <v>0.91567975712870431</v>
      </c>
      <c r="F18" s="44">
        <f>SUM(F19:F22)</f>
        <v>496.2</v>
      </c>
      <c r="G18" s="31">
        <f>F18/F5*G5</f>
        <v>0.31644376492011311</v>
      </c>
      <c r="H18" s="37">
        <f t="shared" si="0"/>
        <v>8744.9197860962558</v>
      </c>
      <c r="I18" s="37">
        <f t="shared" si="1"/>
        <v>7.806428268017557</v>
      </c>
    </row>
    <row r="19" spans="1:9" ht="15" x14ac:dyDescent="0.2">
      <c r="A19" s="30" t="s">
        <v>49</v>
      </c>
      <c r="B19" s="36">
        <v>0</v>
      </c>
      <c r="C19" s="31"/>
      <c r="D19" s="44">
        <v>1533.3</v>
      </c>
      <c r="E19" s="31"/>
      <c r="F19" s="44">
        <v>0</v>
      </c>
      <c r="G19" s="31"/>
      <c r="H19" s="37" t="s">
        <v>110</v>
      </c>
      <c r="I19" s="37">
        <f t="shared" si="1"/>
        <v>0</v>
      </c>
    </row>
    <row r="20" spans="1:9" ht="15" x14ac:dyDescent="0.2">
      <c r="A20" s="30" t="s">
        <v>50</v>
      </c>
      <c r="B20" s="36">
        <v>0</v>
      </c>
      <c r="C20" s="31"/>
      <c r="D20" s="44">
        <v>4723</v>
      </c>
      <c r="E20" s="31"/>
      <c r="F20" s="44">
        <v>496.2</v>
      </c>
      <c r="G20" s="31"/>
      <c r="H20" s="37" t="e">
        <f t="shared" si="0"/>
        <v>#DIV/0!</v>
      </c>
      <c r="I20" s="37">
        <f t="shared" si="1"/>
        <v>10.506034300232903</v>
      </c>
    </row>
    <row r="21" spans="1:9" ht="15" x14ac:dyDescent="0.2">
      <c r="A21" s="30" t="s">
        <v>51</v>
      </c>
      <c r="B21" s="36">
        <v>0</v>
      </c>
      <c r="C21" s="31"/>
      <c r="D21" s="44">
        <v>0</v>
      </c>
      <c r="E21" s="31"/>
      <c r="F21" s="44">
        <v>0</v>
      </c>
      <c r="G21" s="31"/>
      <c r="H21" s="37" t="s">
        <v>107</v>
      </c>
      <c r="I21" s="37" t="s">
        <v>107</v>
      </c>
    </row>
    <row r="22" spans="1:9" ht="30" x14ac:dyDescent="0.2">
      <c r="A22" s="30" t="s">
        <v>52</v>
      </c>
      <c r="B22" s="36">
        <v>5.61</v>
      </c>
      <c r="C22" s="31"/>
      <c r="D22" s="44">
        <v>100</v>
      </c>
      <c r="E22" s="31"/>
      <c r="F22" s="44">
        <v>0</v>
      </c>
      <c r="G22" s="31"/>
      <c r="H22" s="37" t="s">
        <v>107</v>
      </c>
      <c r="I22" s="37">
        <f t="shared" si="1"/>
        <v>0</v>
      </c>
    </row>
    <row r="23" spans="1:9" ht="30" x14ac:dyDescent="0.2">
      <c r="A23" s="30" t="s">
        <v>53</v>
      </c>
      <c r="B23" s="36">
        <f>SUM(B24:B26)</f>
        <v>717.6</v>
      </c>
      <c r="C23" s="31">
        <f>B23/B5*100</f>
        <v>0.50324412227906479</v>
      </c>
      <c r="D23" s="44">
        <f>SUM(D24:D27)</f>
        <v>954</v>
      </c>
      <c r="E23" s="31">
        <f>D23/D5*100</f>
        <v>0.13743191609911176</v>
      </c>
      <c r="F23" s="44">
        <f>SUM(F24:F27)</f>
        <v>1.1220000000000001</v>
      </c>
      <c r="G23" s="31">
        <f>F23/F5*G5</f>
        <v>7.1553789649408906E-4</v>
      </c>
      <c r="H23" s="37" t="s">
        <v>110</v>
      </c>
      <c r="I23" s="37">
        <f t="shared" si="1"/>
        <v>0.11761006289308178</v>
      </c>
    </row>
    <row r="24" spans="1:9" ht="15" x14ac:dyDescent="0.2">
      <c r="A24" s="30" t="s">
        <v>54</v>
      </c>
      <c r="B24" s="36">
        <v>717.6</v>
      </c>
      <c r="C24" s="31"/>
      <c r="D24" s="44">
        <v>0</v>
      </c>
      <c r="E24" s="31"/>
      <c r="F24" s="44">
        <v>0</v>
      </c>
      <c r="G24" s="31"/>
      <c r="H24" s="37" t="s">
        <v>107</v>
      </c>
      <c r="I24" s="37" t="e">
        <f t="shared" si="1"/>
        <v>#DIV/0!</v>
      </c>
    </row>
    <row r="25" spans="1:9" ht="15" x14ac:dyDescent="0.2">
      <c r="A25" s="30" t="s">
        <v>55</v>
      </c>
      <c r="B25" s="36">
        <v>0</v>
      </c>
      <c r="C25" s="31"/>
      <c r="D25" s="44">
        <v>0</v>
      </c>
      <c r="E25" s="31"/>
      <c r="F25" s="44">
        <v>0</v>
      </c>
      <c r="G25" s="31"/>
      <c r="H25" s="37" t="s">
        <v>110</v>
      </c>
      <c r="I25" s="37" t="s">
        <v>110</v>
      </c>
    </row>
    <row r="26" spans="1:9" ht="15" x14ac:dyDescent="0.2">
      <c r="A26" s="30" t="s">
        <v>103</v>
      </c>
      <c r="B26" s="36">
        <v>0</v>
      </c>
      <c r="C26" s="31"/>
      <c r="D26" s="44">
        <v>780</v>
      </c>
      <c r="E26" s="31"/>
      <c r="F26" s="44">
        <v>0</v>
      </c>
      <c r="G26" s="31"/>
      <c r="H26" s="37" t="s">
        <v>107</v>
      </c>
      <c r="I26" s="37">
        <f t="shared" si="1"/>
        <v>0</v>
      </c>
    </row>
    <row r="27" spans="1:9" ht="30" x14ac:dyDescent="0.2">
      <c r="A27" s="30" t="s">
        <v>109</v>
      </c>
      <c r="B27" s="36">
        <v>0</v>
      </c>
      <c r="C27" s="31"/>
      <c r="D27" s="44">
        <v>174</v>
      </c>
      <c r="E27" s="31"/>
      <c r="F27" s="44">
        <v>1.1220000000000001</v>
      </c>
      <c r="G27" s="31"/>
      <c r="H27" s="37" t="s">
        <v>110</v>
      </c>
      <c r="I27" s="37">
        <f t="shared" si="1"/>
        <v>0.64482758620689662</v>
      </c>
    </row>
    <row r="28" spans="1:9" ht="15" x14ac:dyDescent="0.2">
      <c r="A28" s="30" t="s">
        <v>104</v>
      </c>
      <c r="B28" s="36">
        <f>SUM(B29)</f>
        <v>0</v>
      </c>
      <c r="C28" s="31"/>
      <c r="D28" s="44">
        <f>SUM(D29)</f>
        <v>0</v>
      </c>
      <c r="E28" s="31"/>
      <c r="F28" s="44">
        <f>SUM(F29)</f>
        <v>0</v>
      </c>
      <c r="G28" s="31"/>
      <c r="H28" s="37" t="s">
        <v>107</v>
      </c>
      <c r="I28" s="37" t="s">
        <v>110</v>
      </c>
    </row>
    <row r="29" spans="1:9" ht="30" x14ac:dyDescent="0.2">
      <c r="A29" s="30" t="s">
        <v>105</v>
      </c>
      <c r="B29" s="36">
        <v>0</v>
      </c>
      <c r="C29" s="31"/>
      <c r="D29" s="44">
        <v>0</v>
      </c>
      <c r="E29" s="31"/>
      <c r="F29" s="44">
        <v>0</v>
      </c>
      <c r="G29" s="31"/>
      <c r="H29" s="37" t="s">
        <v>107</v>
      </c>
      <c r="I29" s="37" t="s">
        <v>110</v>
      </c>
    </row>
    <row r="30" spans="1:9" ht="15" x14ac:dyDescent="0.2">
      <c r="A30" s="30" t="s">
        <v>56</v>
      </c>
      <c r="B30" s="36">
        <f>SUM(B31:B35)</f>
        <v>106301.1</v>
      </c>
      <c r="C30" s="31">
        <f>B30*100/B5</f>
        <v>74.547664112038873</v>
      </c>
      <c r="D30" s="44">
        <f>SUM(D31:D35)</f>
        <v>543996.30000000005</v>
      </c>
      <c r="E30" s="31">
        <f>D30/D5*100</f>
        <v>78.367352054326233</v>
      </c>
      <c r="F30" s="44">
        <f>SUM(F31:F35)</f>
        <v>123914.98999999999</v>
      </c>
      <c r="G30" s="31">
        <f>F30/F5*G5</f>
        <v>79.024840720754071</v>
      </c>
      <c r="H30" s="37">
        <f t="shared" si="0"/>
        <v>16.569809719748889</v>
      </c>
      <c r="I30" s="37">
        <f t="shared" si="1"/>
        <v>22.778645737112548</v>
      </c>
    </row>
    <row r="31" spans="1:9" ht="15" x14ac:dyDescent="0.2">
      <c r="A31" s="30" t="s">
        <v>57</v>
      </c>
      <c r="B31" s="36">
        <v>26823.7</v>
      </c>
      <c r="C31" s="31"/>
      <c r="D31" s="44">
        <v>124185</v>
      </c>
      <c r="E31" s="31"/>
      <c r="F31" s="44">
        <v>30005.5</v>
      </c>
      <c r="G31" s="31"/>
      <c r="H31" s="37">
        <f t="shared" si="0"/>
        <v>11.861898246699738</v>
      </c>
      <c r="I31" s="37">
        <f t="shared" si="1"/>
        <v>24.161935821556551</v>
      </c>
    </row>
    <row r="32" spans="1:9" ht="15" x14ac:dyDescent="0.2">
      <c r="A32" s="30" t="s">
        <v>58</v>
      </c>
      <c r="B32" s="36">
        <v>67129.5</v>
      </c>
      <c r="C32" s="31"/>
      <c r="D32" s="44">
        <v>330317.7</v>
      </c>
      <c r="E32" s="31"/>
      <c r="F32" s="47">
        <v>75492.2</v>
      </c>
      <c r="G32" s="31"/>
      <c r="H32" s="37">
        <f t="shared" si="0"/>
        <v>12.457563366329254</v>
      </c>
      <c r="I32" s="37">
        <f t="shared" si="1"/>
        <v>22.854421667382642</v>
      </c>
    </row>
    <row r="33" spans="1:9" ht="15" x14ac:dyDescent="0.2">
      <c r="A33" s="30" t="s">
        <v>59</v>
      </c>
      <c r="B33" s="36">
        <v>7499.6</v>
      </c>
      <c r="C33" s="31"/>
      <c r="D33" s="44">
        <v>52918.8</v>
      </c>
      <c r="E33" s="31"/>
      <c r="F33" s="47">
        <v>10854.2</v>
      </c>
      <c r="G33" s="31"/>
      <c r="H33" s="37">
        <f t="shared" si="0"/>
        <v>44.730385620566437</v>
      </c>
      <c r="I33" s="37">
        <f t="shared" si="1"/>
        <v>20.511047113691163</v>
      </c>
    </row>
    <row r="34" spans="1:9" ht="15" x14ac:dyDescent="0.2">
      <c r="A34" s="30" t="s">
        <v>60</v>
      </c>
      <c r="B34" s="36">
        <v>0</v>
      </c>
      <c r="C34" s="31"/>
      <c r="D34" s="44">
        <v>582</v>
      </c>
      <c r="E34" s="31"/>
      <c r="F34" s="47">
        <v>8.19</v>
      </c>
      <c r="G34" s="31"/>
      <c r="H34" s="37" t="s">
        <v>107</v>
      </c>
      <c r="I34" s="37">
        <f t="shared" si="1"/>
        <v>1.4072164948453607</v>
      </c>
    </row>
    <row r="35" spans="1:9" ht="15" x14ac:dyDescent="0.2">
      <c r="A35" s="30" t="s">
        <v>61</v>
      </c>
      <c r="B35" s="36">
        <v>4848.3</v>
      </c>
      <c r="C35" s="31"/>
      <c r="D35" s="44">
        <v>35992.800000000003</v>
      </c>
      <c r="E35" s="31"/>
      <c r="F35" s="47">
        <v>7554.9</v>
      </c>
      <c r="G35" s="31"/>
      <c r="H35" s="37">
        <f t="shared" si="0"/>
        <v>55.825753356846718</v>
      </c>
      <c r="I35" s="37">
        <f t="shared" si="1"/>
        <v>20.990031339601252</v>
      </c>
    </row>
    <row r="36" spans="1:9" ht="15" x14ac:dyDescent="0.2">
      <c r="A36" s="30" t="s">
        <v>62</v>
      </c>
      <c r="B36" s="36">
        <f>SUM(B37:B38)</f>
        <v>8721.2000000000007</v>
      </c>
      <c r="C36" s="31">
        <f>B36*100/B5</f>
        <v>6.1160711248887694</v>
      </c>
      <c r="D36" s="44">
        <f>SUM(D37:D38)</f>
        <v>39467.9</v>
      </c>
      <c r="E36" s="31">
        <f>D36/D5*100</f>
        <v>5.6856909029435352</v>
      </c>
      <c r="F36" s="47">
        <f>SUM(F37:F38)</f>
        <v>9321.7999999999993</v>
      </c>
      <c r="G36" s="31">
        <f>F36/F5*G5</f>
        <v>5.9448316965584649</v>
      </c>
      <c r="H36" s="37">
        <f t="shared" si="0"/>
        <v>6.8866669724349663</v>
      </c>
      <c r="I36" s="37">
        <f t="shared" si="1"/>
        <v>23.618687591688435</v>
      </c>
    </row>
    <row r="37" spans="1:9" ht="15" x14ac:dyDescent="0.2">
      <c r="A37" s="30" t="s">
        <v>63</v>
      </c>
      <c r="B37" s="36">
        <v>6814.8</v>
      </c>
      <c r="C37" s="31"/>
      <c r="D37" s="44">
        <v>29326.9</v>
      </c>
      <c r="E37" s="31"/>
      <c r="F37" s="47">
        <v>6769.4</v>
      </c>
      <c r="G37" s="31"/>
      <c r="H37" s="37">
        <f t="shared" si="0"/>
        <v>-0.66619710042849078</v>
      </c>
      <c r="I37" s="37">
        <f t="shared" si="1"/>
        <v>23.082562425622889</v>
      </c>
    </row>
    <row r="38" spans="1:9" ht="30" x14ac:dyDescent="0.2">
      <c r="A38" s="30" t="s">
        <v>93</v>
      </c>
      <c r="B38" s="36">
        <v>1906.4</v>
      </c>
      <c r="C38" s="31"/>
      <c r="D38" s="44">
        <v>10141</v>
      </c>
      <c r="E38" s="31"/>
      <c r="F38" s="47">
        <v>2552.4</v>
      </c>
      <c r="G38" s="31"/>
      <c r="H38" s="37">
        <f t="shared" si="0"/>
        <v>33.885858161980678</v>
      </c>
      <c r="I38" s="37">
        <f t="shared" si="1"/>
        <v>25.169115471846958</v>
      </c>
    </row>
    <row r="39" spans="1:9" ht="15" x14ac:dyDescent="0.2">
      <c r="A39" s="30" t="s">
        <v>64</v>
      </c>
      <c r="B39" s="36">
        <f>SUM(B40:B43)</f>
        <v>3313.8</v>
      </c>
      <c r="C39" s="31">
        <f>B39*100/B5</f>
        <v>2.3239274977820026</v>
      </c>
      <c r="D39" s="44">
        <f>SUM(D40:D43)</f>
        <v>12986.699999999999</v>
      </c>
      <c r="E39" s="31">
        <f>D39/D5*100</f>
        <v>1.8708459798787571</v>
      </c>
      <c r="F39" s="47">
        <f>SUM(F40:F43)</f>
        <v>2207.5</v>
      </c>
      <c r="G39" s="31">
        <f>F39/F5*G5</f>
        <v>1.4077984906512491</v>
      </c>
      <c r="H39" s="37">
        <f t="shared" si="0"/>
        <v>-33.384633954976167</v>
      </c>
      <c r="I39" s="37">
        <f t="shared" si="1"/>
        <v>16.998159655647701</v>
      </c>
    </row>
    <row r="40" spans="1:9" ht="15" x14ac:dyDescent="0.2">
      <c r="A40" s="30" t="s">
        <v>65</v>
      </c>
      <c r="B40" s="36">
        <v>1063.3</v>
      </c>
      <c r="C40" s="31"/>
      <c r="D40" s="44">
        <v>3374.8</v>
      </c>
      <c r="E40" s="31"/>
      <c r="F40" s="47">
        <v>812.6</v>
      </c>
      <c r="G40" s="31"/>
      <c r="H40" s="37">
        <f t="shared" si="0"/>
        <v>-23.577541615724627</v>
      </c>
      <c r="I40" s="37">
        <f t="shared" si="1"/>
        <v>24.078463908972385</v>
      </c>
    </row>
    <row r="41" spans="1:9" ht="15" x14ac:dyDescent="0.2">
      <c r="A41" s="30" t="s">
        <v>66</v>
      </c>
      <c r="B41" s="36">
        <v>1296.8</v>
      </c>
      <c r="C41" s="31"/>
      <c r="D41" s="44">
        <v>6671</v>
      </c>
      <c r="E41" s="31"/>
      <c r="F41" s="47">
        <v>1060</v>
      </c>
      <c r="G41" s="31"/>
      <c r="H41" s="37">
        <f t="shared" si="0"/>
        <v>-18.260333127698942</v>
      </c>
      <c r="I41" s="37">
        <f t="shared" si="1"/>
        <v>15.889671713386299</v>
      </c>
    </row>
    <row r="42" spans="1:9" ht="15" x14ac:dyDescent="0.2">
      <c r="A42" s="30" t="s">
        <v>67</v>
      </c>
      <c r="B42" s="36">
        <v>799.4</v>
      </c>
      <c r="C42" s="31"/>
      <c r="D42" s="44">
        <v>1488.5</v>
      </c>
      <c r="E42" s="31"/>
      <c r="F42" s="47">
        <v>0</v>
      </c>
      <c r="G42" s="31"/>
      <c r="H42" s="37">
        <f t="shared" si="0"/>
        <v>-100</v>
      </c>
      <c r="I42" s="37">
        <f t="shared" si="1"/>
        <v>0</v>
      </c>
    </row>
    <row r="43" spans="1:9" ht="30" x14ac:dyDescent="0.2">
      <c r="A43" s="30" t="s">
        <v>68</v>
      </c>
      <c r="B43" s="36">
        <v>154.30000000000001</v>
      </c>
      <c r="C43" s="31"/>
      <c r="D43" s="44">
        <v>1452.4</v>
      </c>
      <c r="E43" s="31"/>
      <c r="F43" s="47">
        <v>334.9</v>
      </c>
      <c r="G43" s="31"/>
      <c r="H43" s="37">
        <f t="shared" si="0"/>
        <v>117.04471808165908</v>
      </c>
      <c r="I43" s="37">
        <f t="shared" si="1"/>
        <v>23.058386119526297</v>
      </c>
    </row>
    <row r="44" spans="1:9" ht="15" x14ac:dyDescent="0.2">
      <c r="A44" s="30" t="s">
        <v>69</v>
      </c>
      <c r="B44" s="36">
        <f>SUM(B45:B47)</f>
        <v>2510.5</v>
      </c>
      <c r="C44" s="31">
        <f>B44*100/B5</f>
        <v>1.760583011401327</v>
      </c>
      <c r="D44" s="44">
        <f>SUM(D45:D47)</f>
        <v>272</v>
      </c>
      <c r="E44" s="31">
        <f>D44/D5*100</f>
        <v>3.9183942535595803E-2</v>
      </c>
      <c r="F44" s="47">
        <f>SUM(F45:F47)</f>
        <v>30.5</v>
      </c>
      <c r="G44" s="31">
        <f>F44/F5*G5</f>
        <v>1.9450896473324163E-2</v>
      </c>
      <c r="H44" s="37">
        <f t="shared" si="0"/>
        <v>-98.785102569209315</v>
      </c>
      <c r="I44" s="37">
        <f t="shared" si="1"/>
        <v>11.213235294117647</v>
      </c>
    </row>
    <row r="45" spans="1:9" ht="15" x14ac:dyDescent="0.2">
      <c r="A45" s="30" t="s">
        <v>101</v>
      </c>
      <c r="B45" s="36">
        <v>2510.5</v>
      </c>
      <c r="C45" s="31"/>
      <c r="D45" s="44">
        <v>272</v>
      </c>
      <c r="E45" s="31"/>
      <c r="F45" s="47">
        <v>30.5</v>
      </c>
      <c r="G45" s="31"/>
      <c r="H45" s="37">
        <f t="shared" si="0"/>
        <v>-98.785102569209315</v>
      </c>
      <c r="I45" s="37">
        <f t="shared" si="1"/>
        <v>11.213235294117647</v>
      </c>
    </row>
    <row r="46" spans="1:9" ht="15" x14ac:dyDescent="0.2">
      <c r="A46" s="30" t="s">
        <v>70</v>
      </c>
      <c r="B46" s="36">
        <v>0</v>
      </c>
      <c r="C46" s="31"/>
      <c r="D46" s="44">
        <v>0</v>
      </c>
      <c r="E46" s="31"/>
      <c r="F46" s="47">
        <v>0</v>
      </c>
      <c r="G46" s="31"/>
      <c r="H46" s="37" t="s">
        <v>110</v>
      </c>
      <c r="I46" s="37" t="s">
        <v>110</v>
      </c>
    </row>
    <row r="47" spans="1:9" ht="15" x14ac:dyDescent="0.2">
      <c r="A47" s="30" t="s">
        <v>106</v>
      </c>
      <c r="B47" s="36">
        <v>0</v>
      </c>
      <c r="C47" s="31"/>
      <c r="D47" s="44">
        <v>0</v>
      </c>
      <c r="E47" s="31"/>
      <c r="F47" s="47">
        <v>0</v>
      </c>
      <c r="G47" s="31"/>
      <c r="H47" s="37" t="s">
        <v>107</v>
      </c>
      <c r="I47" s="37" t="e">
        <f t="shared" si="1"/>
        <v>#DIV/0!</v>
      </c>
    </row>
    <row r="48" spans="1:9" ht="45" x14ac:dyDescent="0.2">
      <c r="A48" s="30" t="s">
        <v>71</v>
      </c>
      <c r="B48" s="36">
        <v>1297.8</v>
      </c>
      <c r="C48" s="31">
        <f>B48*100/B5</f>
        <v>0.91013130141272347</v>
      </c>
      <c r="D48" s="44">
        <v>6538.9</v>
      </c>
      <c r="E48" s="31">
        <f>D48/D5*100</f>
        <v>0.94198485972796819</v>
      </c>
      <c r="F48" s="47">
        <v>1615.6</v>
      </c>
      <c r="G48" s="31">
        <f>F48/F5*G5</f>
        <v>1.0303235522066401</v>
      </c>
      <c r="H48" s="37">
        <f t="shared" si="0"/>
        <v>24.487594390507013</v>
      </c>
      <c r="I48" s="37">
        <f t="shared" si="1"/>
        <v>24.707519613390634</v>
      </c>
    </row>
    <row r="49" spans="1:9" ht="30" x14ac:dyDescent="0.2">
      <c r="A49" s="30" t="s">
        <v>94</v>
      </c>
      <c r="B49" s="36">
        <v>1297.8</v>
      </c>
      <c r="C49" s="31"/>
      <c r="D49" s="44">
        <v>6539</v>
      </c>
      <c r="E49" s="31"/>
      <c r="F49" s="47">
        <v>1616</v>
      </c>
      <c r="G49" s="31"/>
      <c r="H49" s="37">
        <f t="shared" si="0"/>
        <v>24.51841578055172</v>
      </c>
      <c r="I49" s="37">
        <f t="shared" si="1"/>
        <v>24.713258908089923</v>
      </c>
    </row>
    <row r="50" spans="1:9" ht="60" customHeight="1" x14ac:dyDescent="0.2">
      <c r="A50" s="30" t="s">
        <v>95</v>
      </c>
      <c r="B50" s="36">
        <f>SUM(B51:B52)</f>
        <v>4437.3</v>
      </c>
      <c r="C50" s="31">
        <f>B50*100/B5</f>
        <v>3.111824336383632</v>
      </c>
      <c r="D50" s="44">
        <f>SUM(D51:D52)</f>
        <v>17993</v>
      </c>
      <c r="E50" s="31">
        <f>D50/D5*100</f>
        <v>2.5920466104521149</v>
      </c>
      <c r="F50" s="47">
        <f>SUM(F51:F52)</f>
        <v>5325.8</v>
      </c>
      <c r="G50" s="31">
        <f>F50/F5*G5</f>
        <v>3.3964453913976995</v>
      </c>
      <c r="H50" s="37">
        <f t="shared" si="0"/>
        <v>20.023437676064276</v>
      </c>
      <c r="I50" s="37">
        <f t="shared" si="1"/>
        <v>29.599288612238094</v>
      </c>
    </row>
    <row r="51" spans="1:9" ht="51" customHeight="1" x14ac:dyDescent="0.2">
      <c r="A51" s="30" t="s">
        <v>72</v>
      </c>
      <c r="B51" s="36">
        <v>2334.4</v>
      </c>
      <c r="C51" s="31"/>
      <c r="D51" s="44">
        <v>9993</v>
      </c>
      <c r="E51" s="31"/>
      <c r="F51" s="47">
        <v>2841.9</v>
      </c>
      <c r="G51" s="31"/>
      <c r="H51" s="37">
        <f t="shared" si="0"/>
        <v>21.740061686086349</v>
      </c>
      <c r="I51" s="37">
        <f t="shared" si="1"/>
        <v>28.438907235064548</v>
      </c>
    </row>
    <row r="52" spans="1:9" ht="30" x14ac:dyDescent="0.2">
      <c r="A52" s="30" t="s">
        <v>73</v>
      </c>
      <c r="B52" s="36">
        <v>2102.9</v>
      </c>
      <c r="C52" s="31"/>
      <c r="D52" s="44">
        <v>8000</v>
      </c>
      <c r="E52" s="31"/>
      <c r="F52" s="47">
        <v>2483.9</v>
      </c>
      <c r="G52" s="31"/>
      <c r="H52" s="37">
        <f t="shared" si="0"/>
        <v>18.117837272338193</v>
      </c>
      <c r="I52" s="37">
        <f t="shared" si="1"/>
        <v>31.048750000000002</v>
      </c>
    </row>
    <row r="53" spans="1:9" ht="30" x14ac:dyDescent="0.2">
      <c r="A53" s="30" t="s">
        <v>96</v>
      </c>
      <c r="B53" s="36">
        <v>27365.599999999999</v>
      </c>
      <c r="C53" s="31"/>
      <c r="D53" s="44">
        <v>0</v>
      </c>
      <c r="E53" s="31"/>
      <c r="F53" s="44">
        <v>21253.4</v>
      </c>
      <c r="G53" s="31"/>
      <c r="H53" s="37">
        <f t="shared" si="0"/>
        <v>-22.335340719735726</v>
      </c>
      <c r="I53" s="37" t="e">
        <f t="shared" si="1"/>
        <v>#DIV/0!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D8" sqref="D8"/>
    </sheetView>
  </sheetViews>
  <sheetFormatPr defaultRowHeight="12.75" x14ac:dyDescent="0.2"/>
  <cols>
    <col min="1" max="1" width="37.7109375" style="1" customWidth="1"/>
    <col min="2" max="2" width="17.5703125" style="1" customWidth="1"/>
    <col min="3" max="3" width="12.42578125" style="1" customWidth="1"/>
    <col min="4" max="4" width="17.5703125" style="1" customWidth="1"/>
    <col min="5" max="5" width="13.7109375" style="1" customWidth="1"/>
    <col min="6" max="6" width="17.5703125" style="1" customWidth="1"/>
    <col min="7" max="7" width="12.42578125" style="1" customWidth="1"/>
    <col min="8" max="8" width="13" style="1" customWidth="1"/>
    <col min="9" max="9" width="11.28515625" style="1" customWidth="1"/>
    <col min="10" max="16384" width="9.140625" style="1"/>
  </cols>
  <sheetData>
    <row r="1" spans="1:9" ht="14.25" x14ac:dyDescent="0.2">
      <c r="A1" s="52" t="s">
        <v>99</v>
      </c>
      <c r="B1" s="53"/>
      <c r="C1" s="53"/>
      <c r="D1" s="53"/>
      <c r="E1" s="53"/>
      <c r="F1" s="53"/>
      <c r="G1" s="53"/>
      <c r="H1" s="53"/>
      <c r="I1" s="53"/>
    </row>
    <row r="2" spans="1:9" ht="15" x14ac:dyDescent="0.25">
      <c r="A2" s="39"/>
      <c r="B2" s="39"/>
      <c r="C2" s="39"/>
      <c r="D2" s="39"/>
      <c r="E2" s="39"/>
      <c r="F2" s="39"/>
      <c r="G2" s="39"/>
      <c r="H2" s="39"/>
      <c r="I2" s="2" t="s">
        <v>80</v>
      </c>
    </row>
    <row r="3" spans="1:9" ht="101.25" customHeight="1" x14ac:dyDescent="0.2">
      <c r="A3" s="3" t="s">
        <v>0</v>
      </c>
      <c r="B3" s="35" t="s">
        <v>112</v>
      </c>
      <c r="C3" s="3" t="s">
        <v>1</v>
      </c>
      <c r="D3" s="3" t="s">
        <v>113</v>
      </c>
      <c r="E3" s="3" t="s">
        <v>2</v>
      </c>
      <c r="F3" s="3" t="s">
        <v>114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79</v>
      </c>
      <c r="B5" s="6">
        <v>-27365.599999999999</v>
      </c>
      <c r="C5" s="6"/>
      <c r="D5" s="6">
        <v>0</v>
      </c>
      <c r="E5" s="6"/>
      <c r="F5" s="6">
        <v>-21253.4</v>
      </c>
      <c r="G5" s="6"/>
      <c r="H5" s="6"/>
      <c r="I5" s="6"/>
    </row>
    <row r="6" spans="1:9" ht="60" x14ac:dyDescent="0.25">
      <c r="A6" s="7" t="s">
        <v>74</v>
      </c>
      <c r="B6" s="8">
        <v>0</v>
      </c>
      <c r="C6" s="8"/>
      <c r="D6" s="8">
        <v>0</v>
      </c>
      <c r="E6" s="8"/>
      <c r="F6" s="8">
        <v>0</v>
      </c>
      <c r="G6" s="8"/>
      <c r="H6" s="8"/>
      <c r="I6" s="8"/>
    </row>
    <row r="7" spans="1:9" ht="30" x14ac:dyDescent="0.25">
      <c r="A7" s="9" t="s">
        <v>75</v>
      </c>
      <c r="B7" s="10">
        <v>0</v>
      </c>
      <c r="C7" s="10"/>
      <c r="D7" s="10">
        <v>0</v>
      </c>
      <c r="E7" s="10"/>
      <c r="F7" s="10">
        <v>0</v>
      </c>
      <c r="G7" s="10"/>
      <c r="H7" s="10"/>
      <c r="I7" s="10"/>
    </row>
    <row r="8" spans="1:9" ht="45" x14ac:dyDescent="0.25">
      <c r="A8" s="11" t="s">
        <v>76</v>
      </c>
      <c r="B8" s="12">
        <v>0</v>
      </c>
      <c r="C8" s="12"/>
      <c r="D8" s="12">
        <v>0</v>
      </c>
      <c r="E8" s="12"/>
      <c r="F8" s="12">
        <v>0</v>
      </c>
      <c r="G8" s="12"/>
      <c r="H8" s="12"/>
      <c r="I8" s="12"/>
    </row>
    <row r="9" spans="1:9" ht="30" x14ac:dyDescent="0.25">
      <c r="A9" s="11" t="s">
        <v>77</v>
      </c>
      <c r="B9" s="12">
        <v>0</v>
      </c>
      <c r="C9" s="12"/>
      <c r="D9" s="12">
        <v>0</v>
      </c>
      <c r="E9" s="12"/>
      <c r="F9" s="12">
        <v>0</v>
      </c>
      <c r="G9" s="12"/>
      <c r="H9" s="12"/>
      <c r="I9" s="12"/>
    </row>
    <row r="10" spans="1:9" ht="30" x14ac:dyDescent="0.25">
      <c r="A10" s="11" t="s">
        <v>78</v>
      </c>
      <c r="B10" s="12">
        <v>-27365.599999999999</v>
      </c>
      <c r="C10" s="12"/>
      <c r="D10" s="12">
        <v>0</v>
      </c>
      <c r="E10" s="12"/>
      <c r="F10" s="12">
        <v>-21253.4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cp:lastPrinted>2024-05-23T11:42:11Z</cp:lastPrinted>
  <dcterms:created xsi:type="dcterms:W3CDTF">2021-07-16T11:47:31Z</dcterms:created>
  <dcterms:modified xsi:type="dcterms:W3CDTF">2024-05-23T11:55:47Z</dcterms:modified>
</cp:coreProperties>
</file>