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F44" i="3" l="1"/>
  <c r="D44" i="3"/>
  <c r="I48" i="3" l="1"/>
  <c r="F17" i="4"/>
  <c r="B27" i="4"/>
  <c r="B28" i="4"/>
  <c r="B44" i="3"/>
  <c r="B23" i="3"/>
  <c r="H24" i="4" l="1"/>
  <c r="B21" i="4"/>
  <c r="B11" i="4"/>
  <c r="F23" i="3" l="1"/>
  <c r="D23" i="3"/>
  <c r="I27" i="3"/>
  <c r="I36" i="4" l="1"/>
  <c r="H36" i="4"/>
  <c r="I32" i="4"/>
  <c r="H32" i="4"/>
  <c r="I31" i="4"/>
  <c r="H31" i="4"/>
  <c r="I30" i="4"/>
  <c r="H30" i="4"/>
  <c r="I29" i="4"/>
  <c r="H29" i="4"/>
  <c r="F28" i="4"/>
  <c r="F27" i="4" s="1"/>
  <c r="D28" i="4"/>
  <c r="D27" i="4" s="1"/>
  <c r="I25" i="4"/>
  <c r="H25" i="4"/>
  <c r="I24" i="4"/>
  <c r="C24" i="4"/>
  <c r="I23" i="4"/>
  <c r="H23" i="4"/>
  <c r="C23" i="4"/>
  <c r="I22" i="4"/>
  <c r="H22" i="4"/>
  <c r="I21" i="4"/>
  <c r="H21" i="4"/>
  <c r="I20" i="4"/>
  <c r="H20" i="4"/>
  <c r="I19" i="4"/>
  <c r="H19" i="4"/>
  <c r="I18" i="4"/>
  <c r="H18" i="4"/>
  <c r="D17" i="4"/>
  <c r="B8" i="4"/>
  <c r="I16" i="4"/>
  <c r="H16" i="4"/>
  <c r="I15" i="4"/>
  <c r="H15" i="4"/>
  <c r="I14" i="4"/>
  <c r="H13" i="4"/>
  <c r="I12" i="4"/>
  <c r="H12" i="4"/>
  <c r="F11" i="4"/>
  <c r="H11" i="4" s="1"/>
  <c r="D11" i="4"/>
  <c r="I10" i="4"/>
  <c r="H10" i="4"/>
  <c r="I9" i="4"/>
  <c r="H9" i="4"/>
  <c r="I17" i="4" l="1"/>
  <c r="D8" i="4"/>
  <c r="F8" i="4"/>
  <c r="F7" i="4" s="1"/>
  <c r="G32" i="4" s="1"/>
  <c r="I11" i="4"/>
  <c r="H27" i="4"/>
  <c r="H28" i="4"/>
  <c r="H17" i="4"/>
  <c r="B7" i="4"/>
  <c r="C32" i="4" s="1"/>
  <c r="C22" i="4"/>
  <c r="I27" i="4"/>
  <c r="I28" i="4"/>
  <c r="B13" i="3"/>
  <c r="C29" i="4" l="1"/>
  <c r="G16" i="4"/>
  <c r="G31" i="4"/>
  <c r="G24" i="4"/>
  <c r="G30" i="4"/>
  <c r="G14" i="4"/>
  <c r="G13" i="4"/>
  <c r="D7" i="4"/>
  <c r="E12" i="4" s="1"/>
  <c r="G23" i="4"/>
  <c r="H8" i="4"/>
  <c r="G11" i="4"/>
  <c r="G19" i="4"/>
  <c r="G8" i="4"/>
  <c r="G28" i="4"/>
  <c r="G20" i="4"/>
  <c r="E14" i="4"/>
  <c r="I8" i="4"/>
  <c r="E23" i="4"/>
  <c r="G21" i="4"/>
  <c r="G17" i="4"/>
  <c r="G10" i="4"/>
  <c r="G27" i="4"/>
  <c r="G18" i="4"/>
  <c r="G29" i="4"/>
  <c r="G12" i="4"/>
  <c r="G25" i="4"/>
  <c r="G9" i="4"/>
  <c r="C19" i="4"/>
  <c r="C17" i="4"/>
  <c r="C10" i="4"/>
  <c r="C30" i="4"/>
  <c r="C20" i="4"/>
  <c r="C21" i="4"/>
  <c r="C14" i="4"/>
  <c r="C18" i="4"/>
  <c r="C15" i="4"/>
  <c r="C13" i="4"/>
  <c r="C9" i="4"/>
  <c r="C8" i="4"/>
  <c r="C11" i="4"/>
  <c r="C28" i="4"/>
  <c r="C16" i="4"/>
  <c r="C12" i="4"/>
  <c r="C25" i="4"/>
  <c r="H7" i="4"/>
  <c r="C27" i="4"/>
  <c r="I7" i="3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50" i="3"/>
  <c r="I52" i="3"/>
  <c r="I53" i="3"/>
  <c r="I54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50" i="3"/>
  <c r="H52" i="3"/>
  <c r="H53" i="3"/>
  <c r="H54" i="3"/>
  <c r="F30" i="3"/>
  <c r="B28" i="3"/>
  <c r="F28" i="3"/>
  <c r="D28" i="3"/>
  <c r="F15" i="3"/>
  <c r="D15" i="3"/>
  <c r="B6" i="3"/>
  <c r="E16" i="4" l="1"/>
  <c r="E21" i="4"/>
  <c r="E17" i="4"/>
  <c r="E13" i="4"/>
  <c r="E11" i="4"/>
  <c r="E9" i="4"/>
  <c r="E29" i="4"/>
  <c r="E24" i="4"/>
  <c r="E25" i="4"/>
  <c r="E10" i="4"/>
  <c r="E28" i="4"/>
  <c r="E32" i="4"/>
  <c r="E20" i="4"/>
  <c r="I7" i="4"/>
  <c r="E27" i="4"/>
  <c r="E19" i="4"/>
  <c r="E8" i="4"/>
  <c r="E31" i="4"/>
  <c r="E18" i="4"/>
  <c r="E30" i="4"/>
  <c r="I23" i="3"/>
  <c r="H44" i="3"/>
  <c r="I44" i="3"/>
  <c r="D6" i="3" l="1"/>
  <c r="F51" i="3" l="1"/>
  <c r="D51" i="3"/>
  <c r="F39" i="3"/>
  <c r="D39" i="3"/>
  <c r="B39" i="3"/>
  <c r="F36" i="3"/>
  <c r="D36" i="3"/>
  <c r="B36" i="3"/>
  <c r="D30" i="3"/>
  <c r="B30" i="3"/>
  <c r="H30" i="3" s="1"/>
  <c r="F18" i="3"/>
  <c r="D18" i="3"/>
  <c r="B18" i="3"/>
  <c r="F13" i="3"/>
  <c r="D13" i="3"/>
  <c r="F6" i="3"/>
  <c r="B5" i="3" l="1"/>
  <c r="H36" i="3"/>
  <c r="I36" i="3"/>
  <c r="I49" i="3"/>
  <c r="H49" i="3"/>
  <c r="H18" i="3"/>
  <c r="I18" i="3"/>
  <c r="F5" i="3"/>
  <c r="I6" i="3"/>
  <c r="H6" i="3"/>
  <c r="I13" i="3"/>
  <c r="H13" i="3"/>
  <c r="I30" i="3"/>
  <c r="I39" i="3"/>
  <c r="H39" i="3"/>
  <c r="I51" i="3"/>
  <c r="H51" i="3"/>
  <c r="D5" i="3"/>
  <c r="E39" i="3" l="1"/>
  <c r="E23" i="3"/>
  <c r="I5" i="3"/>
  <c r="E44" i="3"/>
  <c r="E15" i="3"/>
  <c r="E6" i="3"/>
  <c r="E36" i="3"/>
  <c r="E30" i="3"/>
  <c r="E49" i="3"/>
  <c r="E18" i="3"/>
  <c r="E51" i="3"/>
  <c r="E13" i="3"/>
  <c r="C49" i="3"/>
  <c r="C39" i="3"/>
  <c r="C30" i="3"/>
  <c r="H5" i="3"/>
  <c r="C51" i="3"/>
  <c r="C44" i="3"/>
  <c r="C36" i="3"/>
  <c r="C13" i="3"/>
  <c r="C6" i="3"/>
  <c r="G51" i="3"/>
  <c r="G30" i="3"/>
  <c r="G6" i="3"/>
  <c r="G15" i="3"/>
  <c r="G44" i="3"/>
  <c r="G36" i="3"/>
  <c r="G18" i="3"/>
  <c r="G49" i="3"/>
  <c r="G13" i="3"/>
  <c r="G39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<sst xmlns="http://schemas.openxmlformats.org/spreadsheetml/2006/main" count="171" uniqueCount="118">
  <si>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</si>
  <si>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</si>
  <si>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</si>
  <si>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</si>
  <si>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</si>
  <si>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</si>
  <si>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</si>
  <si>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</si>
  <si>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</si>
  <si>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</si>
  <si>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</si>
  <si>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</si>
  <si>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</si>
  <si>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</si>
  <si>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</si>
  <si>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</si>
  <si>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</si>
  <si>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</si>
  <si>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</si>
  <si>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</si>
  <si>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</si>
  <si>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</si>
  <si>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</si>
  <si>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</si>
  <si>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</si>
  <si>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</si>
  <si>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</si>
  <si>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</si>
  <si>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</si>
  <si>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</si>
  <si>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</si>
  <si>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</si>
  <si>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</si>
  <si>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</si>
  <si>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</si>
  <si>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</si>
  <si>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</si>
  <si>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</si>
  <si>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</si>
  <si>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</si>
  <si>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</si>
  <si>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</si>
  <si>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</si>
  <si>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</si>
  <si>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</si>
  <si>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</si>
  <si>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</si>
  <si>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</si>
  <si>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</si>
  <si>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</si>
  <si>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</si>
  <si>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</si>
  <si>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</si>
  <si>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</si>
  <si>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</si>
  <si>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</si>
  <si>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</si>
  <si>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</si>
  <si>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</si>
  <si>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</si>
  <si>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</si>
  <si>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</si>
  <si>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</si>
  <si>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</si>
  <si>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</si>
  <si>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</si>
  <si>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</si>
  <si>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</si>
  <si>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</si>
  <si>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</si>
  <si>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</si>
  <si>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</si>
  <si>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</si>
  <si>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</si>
  <si>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</si>
  <si>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</si>
  <si>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</si>
  <si>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</si>
  <si>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</si>
  <si>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</si>
  <si>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</si>
  <si>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</si>
  <si>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</si>
  <si>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</si>
  <si>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</si>
  <si>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</si>
  <si>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</si>
  <si>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</si>
  <si>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</si>
  <si>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</si>
  <si>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</si>
  <si>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</si>
  <si>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</si>
  <si>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</si>
  <si>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</si>
  <si>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</si>
  <si>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</si>
  <si>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</si>
  <si>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</si>
  <si>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</si>
  <si>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</si>
  <si>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</si>
  <si>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</si>
  <si>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</si>
  <si>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</si>
  <si>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</si>
  <si>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</si>
  <si>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</si>
  <si>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х</t>
  </si>
  <si>
    <t>Другие вопросы в области жилищно-коммунального хозяйства</t>
  </si>
  <si>
    <t>Х</t>
  </si>
  <si>
    <t>Факт на 01.07.2023 (отчетный) год</t>
  </si>
  <si>
    <t>План на 2024 год по состоянию на 01.07.2024 (текущий) год</t>
  </si>
  <si>
    <t>Факт на 01.07.2024 (текущий) год</t>
  </si>
  <si>
    <t>Факт на 01.07.2023 отчетный год</t>
  </si>
  <si>
    <t>План на 2024 год по состоянию на 01.07.2024 (текущий ) год</t>
  </si>
  <si>
    <t>Другие вопросы в области физической культуры и спорта</t>
  </si>
  <si>
    <t>Информация об исполнении  бюджета Кемского муниципального района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</si>
</sst>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4" fillId="0" borderId="4" xfId="0" applyFont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3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D10" sqref="D10"/>
    </sheetView>
  </sheetViews>
  <sheetFormatPr defaultRowHeight="12.75" x14ac:dyDescent="0.2"/>
  <cols>
    <col min="1" max="1" width="37.7109375" style="1" customWidth="1"/>
    <col min="2" max="3" width="17.5703125" style="1" customWidth="1"/>
    <col min="4" max="4" width="17.5703125" style="28" customWidth="1"/>
    <col min="5" max="5" width="17.5703125" style="1" customWidth="1"/>
    <col min="6" max="6" width="17.5703125" style="28" customWidth="1"/>
    <col min="7" max="9" width="17.5703125" style="1" customWidth="1"/>
    <col min="10" max="16384" width="9.140625" style="1"/>
  </cols>
  <sheetData>
    <row r="1" spans="1:9" ht="15" x14ac:dyDescent="0.25">
      <c r="A1" s="62" t="s">
        <v>117</v>
      </c>
      <c r="B1" s="63"/>
      <c r="C1" s="63"/>
      <c r="D1" s="63"/>
      <c r="E1" s="63"/>
      <c r="F1" s="63"/>
      <c r="G1" s="63"/>
      <c r="H1" s="63"/>
      <c r="I1" s="63"/>
    </row>
    <row r="3" spans="1:9" ht="14.25" x14ac:dyDescent="0.2">
      <c r="A3" s="61" t="s">
        <v>97</v>
      </c>
      <c r="B3" s="61"/>
      <c r="C3" s="61"/>
      <c r="D3" s="61"/>
      <c r="E3" s="61"/>
      <c r="F3" s="61"/>
      <c r="G3" s="61"/>
      <c r="H3" s="61"/>
      <c r="I3" s="61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26" t="s">
        <v>111</v>
      </c>
      <c r="C5" s="3" t="s">
        <v>1</v>
      </c>
      <c r="D5" s="26" t="s">
        <v>112</v>
      </c>
      <c r="E5" s="3" t="s">
        <v>2</v>
      </c>
      <c r="F5" s="26" t="s">
        <v>113</v>
      </c>
      <c r="G5" s="3" t="s">
        <v>2</v>
      </c>
      <c r="H5" s="3" t="s">
        <v>3</v>
      </c>
      <c r="I5" s="3" t="s">
        <v>4</v>
      </c>
    </row>
    <row r="6" spans="1:9" ht="15.75" thickBot="1" x14ac:dyDescent="0.3">
      <c r="A6" s="29" t="s">
        <v>5</v>
      </c>
      <c r="B6" s="29" t="s">
        <v>6</v>
      </c>
      <c r="C6" s="29" t="s">
        <v>7</v>
      </c>
      <c r="D6" s="52" t="s">
        <v>8</v>
      </c>
      <c r="E6" s="29" t="s">
        <v>9</v>
      </c>
      <c r="F6" s="52" t="s">
        <v>10</v>
      </c>
      <c r="G6" s="29" t="s">
        <v>11</v>
      </c>
      <c r="H6" s="29" t="s">
        <v>12</v>
      </c>
      <c r="I6" s="29" t="s">
        <v>13</v>
      </c>
    </row>
    <row r="7" spans="1:9" s="13" customFormat="1" ht="15" thickBot="1" x14ac:dyDescent="0.25">
      <c r="A7" s="35" t="s">
        <v>37</v>
      </c>
      <c r="B7" s="36">
        <f>B8+B27</f>
        <v>395661.28500000003</v>
      </c>
      <c r="C7" s="36">
        <v>100</v>
      </c>
      <c r="D7" s="36">
        <f>D8+D27</f>
        <v>702556.77</v>
      </c>
      <c r="E7" s="36">
        <v>100</v>
      </c>
      <c r="F7" s="36">
        <f>F8+F27</f>
        <v>400877.99000000005</v>
      </c>
      <c r="G7" s="36">
        <v>100</v>
      </c>
      <c r="H7" s="67">
        <f t="shared" ref="H7:H15" si="0">F7/B7*100-100</f>
        <v>1.3184774952141254</v>
      </c>
      <c r="I7" s="37">
        <f>F7/D7*100</f>
        <v>57.059871474870285</v>
      </c>
    </row>
    <row r="8" spans="1:9" s="28" customFormat="1" ht="28.5" x14ac:dyDescent="0.2">
      <c r="A8" s="49" t="s">
        <v>14</v>
      </c>
      <c r="B8" s="50">
        <f>B9+B11+B16+B17+B21+B23+B24+B25+B26</f>
        <v>181769.68000000005</v>
      </c>
      <c r="C8" s="51">
        <f>B8*100/B7</f>
        <v>45.940729328622595</v>
      </c>
      <c r="D8" s="50">
        <f>D9+D11+D16+D17+D21+D23+D24+D25+D26</f>
        <v>306971.90000000002</v>
      </c>
      <c r="E8" s="50">
        <f>D8*100/D7</f>
        <v>43.693536680316953</v>
      </c>
      <c r="F8" s="50">
        <f>F9+F11+F16+F17+F21+F23+F24+F25+F26</f>
        <v>163072.28000000003</v>
      </c>
      <c r="G8" s="51">
        <f>F8*100/F7</f>
        <v>40.67878109247156</v>
      </c>
      <c r="H8" s="68">
        <f t="shared" si="0"/>
        <v>-10.286313977116549</v>
      </c>
      <c r="I8" s="50">
        <f t="shared" ref="I8:I25" si="1">F8/D8*100</f>
        <v>53.122868901029705</v>
      </c>
    </row>
    <row r="9" spans="1:9" s="28" customFormat="1" ht="15" x14ac:dyDescent="0.25">
      <c r="A9" s="38" t="s">
        <v>15</v>
      </c>
      <c r="B9" s="39">
        <v>131961.70000000001</v>
      </c>
      <c r="C9" s="40">
        <f>B9*100/B7</f>
        <v>33.352189107913354</v>
      </c>
      <c r="D9" s="39">
        <v>237847</v>
      </c>
      <c r="E9" s="39">
        <f>D9*100/D7</f>
        <v>33.85448837109633</v>
      </c>
      <c r="F9" s="39">
        <v>116326.39999999999</v>
      </c>
      <c r="G9" s="40">
        <f>F9*100/F7</f>
        <v>29.017906420853883</v>
      </c>
      <c r="H9" s="69">
        <f t="shared" si="0"/>
        <v>-11.848362062628794</v>
      </c>
      <c r="I9" s="39">
        <f t="shared" si="1"/>
        <v>48.908079563753162</v>
      </c>
    </row>
    <row r="10" spans="1:9" s="28" customFormat="1" ht="15" x14ac:dyDescent="0.25">
      <c r="A10" s="38" t="s">
        <v>16</v>
      </c>
      <c r="B10" s="39">
        <v>131961.70000000001</v>
      </c>
      <c r="C10" s="40">
        <f>B10*100/B7</f>
        <v>33.352189107913354</v>
      </c>
      <c r="D10" s="39">
        <v>237847</v>
      </c>
      <c r="E10" s="39">
        <f>D10*100/D7</f>
        <v>33.85448837109633</v>
      </c>
      <c r="F10" s="39">
        <v>116326.39999999999</v>
      </c>
      <c r="G10" s="40">
        <f>F10*100/F7</f>
        <v>29.017906420853883</v>
      </c>
      <c r="H10" s="69">
        <f t="shared" si="0"/>
        <v>-11.848362062628794</v>
      </c>
      <c r="I10" s="39">
        <f t="shared" si="1"/>
        <v>48.908079563753162</v>
      </c>
    </row>
    <row r="11" spans="1:9" s="28" customFormat="1" ht="18.75" customHeight="1" x14ac:dyDescent="0.25">
      <c r="A11" s="38" t="s">
        <v>18</v>
      </c>
      <c r="B11" s="39">
        <f>B12+B13+B14+B15</f>
        <v>38381.75</v>
      </c>
      <c r="C11" s="40">
        <f>B11*100/B7</f>
        <v>9.7006584811551626</v>
      </c>
      <c r="D11" s="39">
        <f>D12+D13+D14+D15</f>
        <v>46077</v>
      </c>
      <c r="E11" s="39">
        <f>D11*100/D7</f>
        <v>6.5584735593680206</v>
      </c>
      <c r="F11" s="39">
        <f>F12+F13+F14+F15</f>
        <v>36214.769999999997</v>
      </c>
      <c r="G11" s="40">
        <f>F11*100/F7</f>
        <v>9.0338633956930359</v>
      </c>
      <c r="H11" s="69">
        <f t="shared" si="0"/>
        <v>-5.6458603372696672</v>
      </c>
      <c r="I11" s="39">
        <f t="shared" si="1"/>
        <v>78.596197669119078</v>
      </c>
    </row>
    <row r="12" spans="1:9" s="28" customFormat="1" ht="16.5" customHeight="1" x14ac:dyDescent="0.25">
      <c r="A12" s="38" t="s">
        <v>100</v>
      </c>
      <c r="B12" s="39">
        <v>1054.3</v>
      </c>
      <c r="C12" s="40">
        <f>B12*100/B7</f>
        <v>0.26646529240281874</v>
      </c>
      <c r="D12" s="39">
        <v>2477</v>
      </c>
      <c r="E12" s="39">
        <f>D12*100/D7</f>
        <v>0.352569373148308</v>
      </c>
      <c r="F12" s="39">
        <v>775.45</v>
      </c>
      <c r="G12" s="40">
        <f>F12*100/F7</f>
        <v>0.1934379086265125</v>
      </c>
      <c r="H12" s="69">
        <f t="shared" si="0"/>
        <v>-26.448828606658438</v>
      </c>
      <c r="I12" s="39">
        <f t="shared" si="1"/>
        <v>31.306015341138476</v>
      </c>
    </row>
    <row r="13" spans="1:9" s="28" customFormat="1" ht="15" x14ac:dyDescent="0.25">
      <c r="A13" s="38" t="s">
        <v>81</v>
      </c>
      <c r="B13" s="39">
        <v>-60.4</v>
      </c>
      <c r="C13" s="40">
        <f>B13*100/B7</f>
        <v>-1.5265582529764062E-2</v>
      </c>
      <c r="D13" s="39">
        <v>0</v>
      </c>
      <c r="E13" s="39">
        <f>D13*100/D7</f>
        <v>0</v>
      </c>
      <c r="F13" s="39">
        <v>4.0599999999999996</v>
      </c>
      <c r="G13" s="40">
        <f>F13*100/F7</f>
        <v>1.0127769798486564E-3</v>
      </c>
      <c r="H13" s="69">
        <f t="shared" si="0"/>
        <v>-106.72185430463576</v>
      </c>
      <c r="I13" s="39" t="s">
        <v>108</v>
      </c>
    </row>
    <row r="14" spans="1:9" s="28" customFormat="1" ht="15" x14ac:dyDescent="0.25">
      <c r="A14" s="38" t="s">
        <v>19</v>
      </c>
      <c r="B14" s="39">
        <v>36820.76</v>
      </c>
      <c r="C14" s="40">
        <f>B14*100/B7</f>
        <v>9.3061316322621757</v>
      </c>
      <c r="D14" s="39">
        <v>42500</v>
      </c>
      <c r="E14" s="39">
        <f>D14*100/D7</f>
        <v>6.0493332090444447</v>
      </c>
      <c r="F14" s="39">
        <v>34377.06</v>
      </c>
      <c r="G14" s="40">
        <f>F14*100/F7</f>
        <v>8.5754421189349888</v>
      </c>
      <c r="H14" s="39" t="s">
        <v>108</v>
      </c>
      <c r="I14" s="39">
        <f t="shared" si="1"/>
        <v>80.887199999999993</v>
      </c>
    </row>
    <row r="15" spans="1:9" s="28" customFormat="1" ht="15" x14ac:dyDescent="0.25">
      <c r="A15" s="38" t="s">
        <v>82</v>
      </c>
      <c r="B15" s="39">
        <v>567.09</v>
      </c>
      <c r="C15" s="40">
        <f>B15*100/B7</f>
        <v>0.14332713901993216</v>
      </c>
      <c r="D15" s="39">
        <v>1100</v>
      </c>
      <c r="E15" s="39">
        <v>0</v>
      </c>
      <c r="F15" s="39">
        <v>1058.2</v>
      </c>
      <c r="G15" s="40">
        <v>0</v>
      </c>
      <c r="H15" s="39">
        <f t="shared" si="0"/>
        <v>86.601773968858566</v>
      </c>
      <c r="I15" s="39">
        <f t="shared" si="1"/>
        <v>96.2</v>
      </c>
    </row>
    <row r="16" spans="1:9" s="28" customFormat="1" ht="15" x14ac:dyDescent="0.25">
      <c r="A16" s="38" t="s">
        <v>20</v>
      </c>
      <c r="B16" s="39">
        <v>1452.5</v>
      </c>
      <c r="C16" s="40">
        <f>B16*100/B7</f>
        <v>0.36710693086891227</v>
      </c>
      <c r="D16" s="39">
        <v>2910</v>
      </c>
      <c r="E16" s="39">
        <f>D16*100/D7</f>
        <v>0.41420140325457255</v>
      </c>
      <c r="F16" s="39">
        <v>1537.2</v>
      </c>
      <c r="G16" s="40">
        <f>F16*100/F7</f>
        <v>0.38345831857718099</v>
      </c>
      <c r="H16" s="39">
        <f>F16/B16*100-100</f>
        <v>5.8313253012048278</v>
      </c>
      <c r="I16" s="39">
        <f t="shared" si="1"/>
        <v>52.824742268041234</v>
      </c>
    </row>
    <row r="17" spans="1:9" s="28" customFormat="1" ht="60" x14ac:dyDescent="0.25">
      <c r="A17" s="38" t="s">
        <v>83</v>
      </c>
      <c r="B17" s="39">
        <v>2709.6</v>
      </c>
      <c r="C17" s="40">
        <f>B17*100/B7</f>
        <v>0.68482818580544214</v>
      </c>
      <c r="D17" s="39">
        <f>D18+D19+D20</f>
        <v>6015.2</v>
      </c>
      <c r="E17" s="39">
        <f>D17*100/D7</f>
        <v>0.85618703809515628</v>
      </c>
      <c r="F17" s="39">
        <f>F18+F19+F20</f>
        <v>2422.44</v>
      </c>
      <c r="G17" s="40">
        <f>F17*100/F7</f>
        <v>0.60428361257748264</v>
      </c>
      <c r="H17" s="39">
        <f>F17/B17*100-100</f>
        <v>-10.597874224977858</v>
      </c>
      <c r="I17" s="39">
        <f t="shared" si="1"/>
        <v>40.271977656603276</v>
      </c>
    </row>
    <row r="18" spans="1:9" s="28" customFormat="1" ht="30" x14ac:dyDescent="0.25">
      <c r="A18" s="38" t="s">
        <v>84</v>
      </c>
      <c r="B18" s="39">
        <v>1142.55</v>
      </c>
      <c r="C18" s="40">
        <f>B18*100/B7</f>
        <v>0.28876972383082666</v>
      </c>
      <c r="D18" s="39">
        <v>2210</v>
      </c>
      <c r="E18" s="39">
        <f>D18*100/D7</f>
        <v>0.31456532687031113</v>
      </c>
      <c r="F18" s="39">
        <v>1049.7</v>
      </c>
      <c r="G18" s="40">
        <f>F18*100/F7</f>
        <v>0.26185024525791495</v>
      </c>
      <c r="H18" s="39">
        <f>F18/B18*100-100</f>
        <v>-8.1265590127346741</v>
      </c>
      <c r="I18" s="39">
        <f t="shared" si="1"/>
        <v>47.497737556561084</v>
      </c>
    </row>
    <row r="19" spans="1:9" s="28" customFormat="1" ht="15" x14ac:dyDescent="0.25">
      <c r="A19" s="38" t="s">
        <v>85</v>
      </c>
      <c r="B19" s="39">
        <v>332.7</v>
      </c>
      <c r="C19" s="40">
        <f>B19*100/B7</f>
        <v>8.4087074630008335E-2</v>
      </c>
      <c r="D19" s="39">
        <v>2244.6999999999998</v>
      </c>
      <c r="E19" s="39">
        <f>D19*100/D7</f>
        <v>0.31950442951393088</v>
      </c>
      <c r="F19" s="39">
        <v>726.78</v>
      </c>
      <c r="G19" s="40">
        <f>F19*100/F7</f>
        <v>0.18129705749123315</v>
      </c>
      <c r="H19" s="39">
        <f>F19/B19*100-100</f>
        <v>118.44905320108205</v>
      </c>
      <c r="I19" s="39">
        <f t="shared" si="1"/>
        <v>32.377600570232104</v>
      </c>
    </row>
    <row r="20" spans="1:9" s="28" customFormat="1" ht="30" x14ac:dyDescent="0.25">
      <c r="A20" s="38" t="s">
        <v>86</v>
      </c>
      <c r="B20" s="39">
        <v>635.37</v>
      </c>
      <c r="C20" s="40">
        <f>B20*100/B7</f>
        <v>0.16058432403867867</v>
      </c>
      <c r="D20" s="39">
        <v>1560.5</v>
      </c>
      <c r="E20" s="39">
        <f>D20*100/D7</f>
        <v>0.22211728171091427</v>
      </c>
      <c r="F20" s="39">
        <v>645.96</v>
      </c>
      <c r="G20" s="40">
        <f>F20*100/F7</f>
        <v>0.16113630982833455</v>
      </c>
      <c r="H20" s="39">
        <f t="shared" ref="H20:H25" si="2">F20/B20*100-100</f>
        <v>1.6667453609707792</v>
      </c>
      <c r="I20" s="39">
        <f t="shared" si="1"/>
        <v>41.394424863825705</v>
      </c>
    </row>
    <row r="21" spans="1:9" s="28" customFormat="1" ht="30" x14ac:dyDescent="0.25">
      <c r="A21" s="38" t="s">
        <v>21</v>
      </c>
      <c r="B21" s="39">
        <f>B22</f>
        <v>312.7</v>
      </c>
      <c r="C21" s="40">
        <f>B21*100/B7</f>
        <v>7.9032245977768575E-2</v>
      </c>
      <c r="D21" s="39">
        <v>728.8</v>
      </c>
      <c r="E21" s="39">
        <f>D21*100/D7</f>
        <v>0.10373538924121391</v>
      </c>
      <c r="F21" s="39">
        <v>582.54</v>
      </c>
      <c r="G21" s="40">
        <f>F21*100/F7</f>
        <v>0.14531603493621587</v>
      </c>
      <c r="H21" s="39">
        <f t="shared" si="2"/>
        <v>86.293572113847148</v>
      </c>
      <c r="I21" s="39">
        <f t="shared" si="1"/>
        <v>79.931394072447858</v>
      </c>
    </row>
    <row r="22" spans="1:9" s="28" customFormat="1" ht="30" x14ac:dyDescent="0.25">
      <c r="A22" s="38" t="s">
        <v>22</v>
      </c>
      <c r="B22" s="39">
        <v>312.7</v>
      </c>
      <c r="C22" s="40">
        <f>B22*100/B8</f>
        <v>0.17203089096047255</v>
      </c>
      <c r="D22" s="39">
        <v>728.8</v>
      </c>
      <c r="E22" s="39">
        <v>0</v>
      </c>
      <c r="F22" s="39">
        <v>582.5</v>
      </c>
      <c r="G22" s="40">
        <v>0</v>
      </c>
      <c r="H22" s="39">
        <f t="shared" si="2"/>
        <v>86.280780300607631</v>
      </c>
      <c r="I22" s="39">
        <f t="shared" si="1"/>
        <v>79.925905598243702</v>
      </c>
    </row>
    <row r="23" spans="1:9" s="28" customFormat="1" ht="49.5" customHeight="1" x14ac:dyDescent="0.25">
      <c r="A23" s="38" t="s">
        <v>23</v>
      </c>
      <c r="B23" s="39">
        <v>4604.2</v>
      </c>
      <c r="C23" s="40">
        <f>B23*100/B9</f>
        <v>3.4890426540428017</v>
      </c>
      <c r="D23" s="39">
        <v>11257.9</v>
      </c>
      <c r="E23" s="39">
        <f>D23*100/D7</f>
        <v>1.6024185490376812</v>
      </c>
      <c r="F23" s="39">
        <v>4883.67</v>
      </c>
      <c r="G23" s="40">
        <f>F23*100/F7</f>
        <v>1.2182434860043077</v>
      </c>
      <c r="H23" s="39">
        <f t="shared" si="2"/>
        <v>6.0698927066591466</v>
      </c>
      <c r="I23" s="39">
        <f t="shared" si="1"/>
        <v>43.379937643787919</v>
      </c>
    </row>
    <row r="24" spans="1:9" s="28" customFormat="1" ht="45" x14ac:dyDescent="0.25">
      <c r="A24" s="38" t="s">
        <v>24</v>
      </c>
      <c r="B24" s="39">
        <v>1325.2</v>
      </c>
      <c r="C24" s="40">
        <f>B24*100/B10</f>
        <v>1.0042307730197473</v>
      </c>
      <c r="D24" s="39">
        <v>1350</v>
      </c>
      <c r="E24" s="39">
        <f>D24*100/D7</f>
        <v>0.19215529016964708</v>
      </c>
      <c r="F24" s="39">
        <v>594.05999999999995</v>
      </c>
      <c r="G24" s="40">
        <f>F24*100/F7</f>
        <v>0.14818972725342189</v>
      </c>
      <c r="H24" s="39">
        <f t="shared" si="2"/>
        <v>-55.172049501961972</v>
      </c>
      <c r="I24" s="39">
        <f t="shared" si="1"/>
        <v>44.004444444444438</v>
      </c>
    </row>
    <row r="25" spans="1:9" s="28" customFormat="1" ht="30" x14ac:dyDescent="0.25">
      <c r="A25" s="38" t="s">
        <v>25</v>
      </c>
      <c r="B25" s="39">
        <v>1022.03</v>
      </c>
      <c r="C25" s="40">
        <f>B25*100/B7</f>
        <v>0.25830932637242987</v>
      </c>
      <c r="D25" s="39">
        <v>786</v>
      </c>
      <c r="E25" s="39">
        <f>D25*100/D7</f>
        <v>0.11187708005432785</v>
      </c>
      <c r="F25" s="39">
        <v>511.2</v>
      </c>
      <c r="G25" s="40">
        <f>F25*100/F7</f>
        <v>0.12752009657601804</v>
      </c>
      <c r="H25" s="39">
        <f t="shared" si="2"/>
        <v>-49.981898770094816</v>
      </c>
      <c r="I25" s="39">
        <f t="shared" si="1"/>
        <v>65.038167938931295</v>
      </c>
    </row>
    <row r="26" spans="1:9" s="28" customFormat="1" ht="15" x14ac:dyDescent="0.25">
      <c r="A26" s="38" t="s">
        <v>26</v>
      </c>
      <c r="B26" s="39">
        <v>0</v>
      </c>
      <c r="C26" s="40">
        <v>0</v>
      </c>
      <c r="D26" s="39">
        <v>0</v>
      </c>
      <c r="E26" s="39">
        <v>0</v>
      </c>
      <c r="F26" s="39">
        <v>0</v>
      </c>
      <c r="G26" s="40" t="s">
        <v>17</v>
      </c>
      <c r="H26" s="39"/>
      <c r="I26" s="39"/>
    </row>
    <row r="27" spans="1:9" s="28" customFormat="1" ht="28.5" x14ac:dyDescent="0.2">
      <c r="A27" s="41" t="s">
        <v>27</v>
      </c>
      <c r="B27" s="39">
        <f>B28+B35+B36+B34</f>
        <v>213891.60499999998</v>
      </c>
      <c r="C27" s="40">
        <f>B27*100/B7</f>
        <v>54.059270671377412</v>
      </c>
      <c r="D27" s="39">
        <f>D28+D35+D36</f>
        <v>395584.87</v>
      </c>
      <c r="E27" s="39">
        <f>D27*100/D7</f>
        <v>56.306463319683047</v>
      </c>
      <c r="F27" s="39">
        <f>F28+F35+F36</f>
        <v>237805.71000000002</v>
      </c>
      <c r="G27" s="40">
        <f>F27*100/F7</f>
        <v>59.321218907528447</v>
      </c>
      <c r="H27" s="39">
        <f t="shared" ref="H27:H32" si="3">F27/B27*100-100</f>
        <v>11.180478541923165</v>
      </c>
      <c r="I27" s="39">
        <f>F27*100/D27</f>
        <v>60.114965974305349</v>
      </c>
    </row>
    <row r="28" spans="1:9" s="28" customFormat="1" ht="60" x14ac:dyDescent="0.25">
      <c r="A28" s="38" t="s">
        <v>28</v>
      </c>
      <c r="B28" s="39">
        <f>SUM(B29:B32)</f>
        <v>215793.815</v>
      </c>
      <c r="C28" s="40">
        <f>B28*100/B7</f>
        <v>54.540037951906257</v>
      </c>
      <c r="D28" s="39">
        <f>D29+D30+D31+D32</f>
        <v>395669.87</v>
      </c>
      <c r="E28" s="39">
        <f>D28*100/D7</f>
        <v>56.318561986101138</v>
      </c>
      <c r="F28" s="39">
        <f>F29+F30+F31+F32</f>
        <v>237890.71000000002</v>
      </c>
      <c r="G28" s="40">
        <f>F28*100/F7</f>
        <v>59.342422366466167</v>
      </c>
      <c r="H28" s="39">
        <f t="shared" si="3"/>
        <v>10.239818504529438</v>
      </c>
      <c r="I28" s="39">
        <f t="shared" ref="I28:I31" si="4">F28/D28*100</f>
        <v>60.123534298934622</v>
      </c>
    </row>
    <row r="29" spans="1:9" s="28" customFormat="1" ht="45" x14ac:dyDescent="0.25">
      <c r="A29" s="38" t="s">
        <v>29</v>
      </c>
      <c r="B29" s="39">
        <v>2298</v>
      </c>
      <c r="C29" s="40">
        <f>B29*100/B7</f>
        <v>0.58079981214234788</v>
      </c>
      <c r="D29" s="39">
        <v>3401</v>
      </c>
      <c r="E29" s="39">
        <f>D29*100/D7</f>
        <v>0.48408899397553312</v>
      </c>
      <c r="F29" s="39">
        <v>1983.8</v>
      </c>
      <c r="G29" s="40">
        <f>F29*100/F7</f>
        <v>0.49486378636053324</v>
      </c>
      <c r="H29" s="39">
        <f t="shared" si="3"/>
        <v>-13.672758920800703</v>
      </c>
      <c r="I29" s="39">
        <f t="shared" si="4"/>
        <v>58.329902969714787</v>
      </c>
    </row>
    <row r="30" spans="1:9" s="28" customFormat="1" ht="45" x14ac:dyDescent="0.25">
      <c r="A30" s="38" t="s">
        <v>30</v>
      </c>
      <c r="B30" s="39">
        <v>19566.755000000001</v>
      </c>
      <c r="C30" s="40">
        <f>B30*100/B7</f>
        <v>4.9453296902677746</v>
      </c>
      <c r="D30" s="39">
        <v>32732.47</v>
      </c>
      <c r="E30" s="39">
        <f>D30*100/D7</f>
        <v>4.6590498302364942</v>
      </c>
      <c r="F30" s="39">
        <v>15716.52</v>
      </c>
      <c r="G30" s="40">
        <f>F30*100/F7</f>
        <v>3.9205245466332532</v>
      </c>
      <c r="H30" s="39">
        <f t="shared" si="3"/>
        <v>-19.67743246133557</v>
      </c>
      <c r="I30" s="39">
        <f t="shared" si="4"/>
        <v>48.015074939349219</v>
      </c>
    </row>
    <row r="31" spans="1:9" s="28" customFormat="1" ht="45" x14ac:dyDescent="0.25">
      <c r="A31" s="38" t="s">
        <v>31</v>
      </c>
      <c r="B31" s="39">
        <v>179131.01</v>
      </c>
      <c r="C31" s="40">
        <v>7</v>
      </c>
      <c r="D31" s="39">
        <v>328997.8</v>
      </c>
      <c r="E31" s="39">
        <f>D31*100/D7</f>
        <v>46.828642758648527</v>
      </c>
      <c r="F31" s="39">
        <v>198286.89</v>
      </c>
      <c r="G31" s="40">
        <f>F31*100/F7</f>
        <v>49.463152117680487</v>
      </c>
      <c r="H31" s="39">
        <f t="shared" si="3"/>
        <v>10.693782165354833</v>
      </c>
      <c r="I31" s="39">
        <f t="shared" si="4"/>
        <v>60.269974449677179</v>
      </c>
    </row>
    <row r="32" spans="1:9" s="28" customFormat="1" ht="15" x14ac:dyDescent="0.25">
      <c r="A32" s="38" t="s">
        <v>32</v>
      </c>
      <c r="B32" s="39">
        <v>14798.05</v>
      </c>
      <c r="C32" s="40">
        <f>B32*100/B7</f>
        <v>3.7400803568638259</v>
      </c>
      <c r="D32" s="39">
        <v>30538.6</v>
      </c>
      <c r="E32" s="39">
        <f>D32*100/D7</f>
        <v>4.3467804032405803</v>
      </c>
      <c r="F32" s="39">
        <v>21903.5</v>
      </c>
      <c r="G32" s="40">
        <f>F32*100/F7</f>
        <v>5.4638819157918839</v>
      </c>
      <c r="H32" s="39">
        <f t="shared" si="3"/>
        <v>48.016123746034111</v>
      </c>
      <c r="I32" s="39">
        <f>F32*100/D32</f>
        <v>71.723982107889697</v>
      </c>
    </row>
    <row r="33" spans="1:9" s="28" customFormat="1" ht="45" x14ac:dyDescent="0.25">
      <c r="A33" s="38" t="s">
        <v>33</v>
      </c>
      <c r="B33" s="39">
        <v>0</v>
      </c>
      <c r="C33" s="40">
        <v>0</v>
      </c>
      <c r="D33" s="39">
        <v>0</v>
      </c>
      <c r="E33" s="39">
        <v>0</v>
      </c>
      <c r="F33" s="39">
        <v>0</v>
      </c>
      <c r="G33" s="40">
        <v>0</v>
      </c>
      <c r="H33" s="42"/>
      <c r="I33" s="39"/>
    </row>
    <row r="34" spans="1:9" s="48" customFormat="1" ht="30" x14ac:dyDescent="0.25">
      <c r="A34" s="43" t="s">
        <v>34</v>
      </c>
      <c r="B34" s="44">
        <v>-21.7</v>
      </c>
      <c r="C34" s="45">
        <v>0</v>
      </c>
      <c r="D34" s="44">
        <v>0</v>
      </c>
      <c r="E34" s="44">
        <v>0</v>
      </c>
      <c r="F34" s="44">
        <v>0</v>
      </c>
      <c r="G34" s="45">
        <v>0</v>
      </c>
      <c r="H34" s="46"/>
      <c r="I34" s="47"/>
    </row>
    <row r="35" spans="1:9" s="28" customFormat="1" ht="60" x14ac:dyDescent="0.25">
      <c r="A35" s="38" t="s">
        <v>35</v>
      </c>
      <c r="B35" s="39">
        <v>76.69</v>
      </c>
      <c r="C35" s="40">
        <v>0</v>
      </c>
      <c r="D35" s="39">
        <v>0</v>
      </c>
      <c r="E35" s="39">
        <v>0</v>
      </c>
      <c r="F35" s="39">
        <v>0</v>
      </c>
      <c r="G35" s="40">
        <v>0</v>
      </c>
      <c r="H35" s="42"/>
      <c r="I35" s="39" t="s">
        <v>108</v>
      </c>
    </row>
    <row r="36" spans="1:9" s="28" customFormat="1" ht="30" x14ac:dyDescent="0.25">
      <c r="A36" s="38" t="s">
        <v>36</v>
      </c>
      <c r="B36" s="39">
        <v>-1957.2</v>
      </c>
      <c r="C36" s="39" t="s">
        <v>17</v>
      </c>
      <c r="D36" s="39">
        <v>-85</v>
      </c>
      <c r="E36" s="39" t="s">
        <v>17</v>
      </c>
      <c r="F36" s="39">
        <v>-85</v>
      </c>
      <c r="G36" s="40" t="s">
        <v>17</v>
      </c>
      <c r="H36" s="39">
        <f t="shared" ref="H36" si="5">F36/B36*100-100</f>
        <v>-95.657061107704891</v>
      </c>
      <c r="I36" s="39">
        <f>F36*100/D36</f>
        <v>100</v>
      </c>
    </row>
    <row r="37" spans="1:9" s="28" customFormat="1" x14ac:dyDescent="0.2"/>
    <row r="38" spans="1:9" s="28" customFormat="1" x14ac:dyDescent="0.2"/>
    <row r="39" spans="1:9" s="28" customFormat="1" x14ac:dyDescent="0.2"/>
  </sheetData>
  <mergeCells count="2">
    <mergeCell ref="A3:I3"/>
    <mergeCell ref="A1:I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54" sqref="B54"/>
    </sheetView>
  </sheetViews>
  <sheetFormatPr defaultRowHeight="12.75" x14ac:dyDescent="0.2"/>
  <cols>
    <col min="1" max="1" width="38.42578125" style="24" customWidth="1"/>
    <col min="2" max="2" width="14.5703125" style="25" customWidth="1"/>
    <col min="3" max="3" width="12.42578125" style="14" customWidth="1"/>
    <col min="4" max="4" width="15.42578125" style="28" customWidth="1"/>
    <col min="5" max="5" width="15.7109375" style="14" customWidth="1"/>
    <col min="6" max="6" width="17.140625" style="28" customWidth="1"/>
    <col min="7" max="7" width="16" style="14" customWidth="1"/>
    <col min="8" max="9" width="15.85546875" style="14" customWidth="1"/>
    <col min="10" max="16384" width="9.140625" style="14"/>
  </cols>
  <sheetData>
    <row r="1" spans="1:9" ht="14.25" x14ac:dyDescent="0.2">
      <c r="A1" s="64" t="s">
        <v>98</v>
      </c>
      <c r="B1" s="64"/>
      <c r="C1" s="64"/>
      <c r="D1" s="64"/>
      <c r="E1" s="64"/>
      <c r="F1" s="64"/>
      <c r="G1" s="64"/>
      <c r="H1" s="64"/>
      <c r="I1" s="64"/>
    </row>
    <row r="2" spans="1:9" ht="27" customHeight="1" x14ac:dyDescent="0.25">
      <c r="A2" s="15"/>
      <c r="B2" s="16"/>
      <c r="C2" s="17"/>
      <c r="D2" s="57"/>
      <c r="E2" s="17"/>
      <c r="F2" s="57"/>
      <c r="G2" s="17"/>
      <c r="H2" s="17"/>
      <c r="I2" s="18" t="s">
        <v>87</v>
      </c>
    </row>
    <row r="3" spans="1:9" ht="80.25" customHeight="1" x14ac:dyDescent="0.2">
      <c r="A3" s="19" t="s">
        <v>0</v>
      </c>
      <c r="B3" s="20" t="s">
        <v>114</v>
      </c>
      <c r="C3" s="19" t="s">
        <v>88</v>
      </c>
      <c r="D3" s="58" t="s">
        <v>115</v>
      </c>
      <c r="E3" s="19" t="s">
        <v>89</v>
      </c>
      <c r="F3" s="58" t="s">
        <v>113</v>
      </c>
      <c r="G3" s="19" t="s">
        <v>89</v>
      </c>
      <c r="H3" s="19" t="s">
        <v>3</v>
      </c>
      <c r="I3" s="19" t="s">
        <v>90</v>
      </c>
    </row>
    <row r="4" spans="1:9" ht="15" x14ac:dyDescent="0.25">
      <c r="A4" s="21">
        <v>1</v>
      </c>
      <c r="B4" s="22">
        <v>2</v>
      </c>
      <c r="C4" s="23">
        <v>3</v>
      </c>
      <c r="D4" s="59">
        <v>4</v>
      </c>
      <c r="E4" s="23">
        <v>5</v>
      </c>
      <c r="F4" s="59">
        <v>6</v>
      </c>
      <c r="G4" s="23">
        <v>7</v>
      </c>
      <c r="H4" s="23">
        <v>8</v>
      </c>
      <c r="I4" s="23">
        <v>9</v>
      </c>
    </row>
    <row r="5" spans="1:9" ht="15" x14ac:dyDescent="0.2">
      <c r="A5" s="30" t="s">
        <v>91</v>
      </c>
      <c r="B5" s="31">
        <f>B6+B13+B15+B18+B23+B28+B30+B36+B39+B44+B49+B51</f>
        <v>383419.43</v>
      </c>
      <c r="C5" s="32">
        <f>SUM(C6+C13+C15+C23+C30+C36+C39+C44+C49+C51)</f>
        <v>99.470918831630428</v>
      </c>
      <c r="D5" s="60">
        <f>D6+D13+D15+D18+D23+D28+D30+D36+D39+D44+D49+D51</f>
        <v>744316.08</v>
      </c>
      <c r="E5" s="32">
        <f>SUM(E6+E13+E18+E23+E30+E36+E39+E44+E49+E51)</f>
        <v>99.999999999999986</v>
      </c>
      <c r="F5" s="60">
        <f>F6+F13+F15+F18+F23+F28+F30+F36+F39+F44+F49+F51</f>
        <v>402476.76</v>
      </c>
      <c r="G5" s="33">
        <v>100</v>
      </c>
      <c r="H5" s="34">
        <f>F5/B5*100-100</f>
        <v>4.9703610482129363</v>
      </c>
      <c r="I5" s="34">
        <f>F5/D5*100</f>
        <v>54.073366250531627</v>
      </c>
    </row>
    <row r="6" spans="1:9" s="28" customFormat="1" ht="30" x14ac:dyDescent="0.2">
      <c r="A6" s="54" t="s">
        <v>38</v>
      </c>
      <c r="B6" s="53">
        <f>SUM(B7:B12)</f>
        <v>33481.660000000003</v>
      </c>
      <c r="C6" s="55">
        <f>B6*100/B5</f>
        <v>8.7323847933319403</v>
      </c>
      <c r="D6" s="53">
        <f>SUM(D7:D12)</f>
        <v>71622.23</v>
      </c>
      <c r="E6" s="55">
        <f>D6/D5*100</f>
        <v>9.6225557830216424</v>
      </c>
      <c r="F6" s="53">
        <f>SUM(F7:F12)</f>
        <v>32925.270000000004</v>
      </c>
      <c r="G6" s="55">
        <f>F6/F5*G5</f>
        <v>8.1806636487532849</v>
      </c>
      <c r="H6" s="56">
        <f t="shared" ref="H6:H54" si="0">F6/B6*100-100</f>
        <v>-1.6617754316840916</v>
      </c>
      <c r="I6" s="56">
        <f t="shared" ref="I6:I54" si="1">F6/D6*100</f>
        <v>45.970741207024702</v>
      </c>
    </row>
    <row r="7" spans="1:9" s="28" customFormat="1" ht="75" x14ac:dyDescent="0.2">
      <c r="A7" s="54" t="s">
        <v>39</v>
      </c>
      <c r="B7" s="53">
        <v>1513.58</v>
      </c>
      <c r="C7" s="55"/>
      <c r="D7" s="53">
        <v>2170.6999999999998</v>
      </c>
      <c r="E7" s="55"/>
      <c r="F7" s="53">
        <v>1100.9000000000001</v>
      </c>
      <c r="G7" s="55"/>
      <c r="H7" s="56">
        <f t="shared" si="0"/>
        <v>-27.265159423353893</v>
      </c>
      <c r="I7" s="56">
        <f t="shared" si="1"/>
        <v>50.716358778274298</v>
      </c>
    </row>
    <row r="8" spans="1:9" s="28" customFormat="1" ht="76.5" customHeight="1" x14ac:dyDescent="0.2">
      <c r="A8" s="54" t="s">
        <v>40</v>
      </c>
      <c r="B8" s="53">
        <v>20729.7</v>
      </c>
      <c r="C8" s="55"/>
      <c r="D8" s="53">
        <v>47462.400000000001</v>
      </c>
      <c r="E8" s="55"/>
      <c r="F8" s="53">
        <v>22361</v>
      </c>
      <c r="G8" s="55"/>
      <c r="H8" s="56">
        <f t="shared" si="0"/>
        <v>7.8693854710873694</v>
      </c>
      <c r="I8" s="56">
        <f t="shared" si="1"/>
        <v>47.113083198489754</v>
      </c>
    </row>
    <row r="9" spans="1:9" s="28" customFormat="1" ht="15" x14ac:dyDescent="0.2">
      <c r="A9" s="54" t="s">
        <v>41</v>
      </c>
      <c r="B9" s="53">
        <v>0.2</v>
      </c>
      <c r="C9" s="55"/>
      <c r="D9" s="53">
        <v>1.6</v>
      </c>
      <c r="E9" s="55"/>
      <c r="F9" s="53">
        <v>0</v>
      </c>
      <c r="G9" s="55"/>
      <c r="H9" s="56" t="s">
        <v>107</v>
      </c>
      <c r="I9" s="56">
        <f t="shared" si="1"/>
        <v>0</v>
      </c>
    </row>
    <row r="10" spans="1:9" s="28" customFormat="1" ht="60" x14ac:dyDescent="0.2">
      <c r="A10" s="54" t="s">
        <v>42</v>
      </c>
      <c r="B10" s="53">
        <v>4238.7</v>
      </c>
      <c r="C10" s="55"/>
      <c r="D10" s="53">
        <v>4061</v>
      </c>
      <c r="E10" s="55"/>
      <c r="F10" s="53">
        <v>1911.5</v>
      </c>
      <c r="G10" s="55"/>
      <c r="H10" s="56">
        <f t="shared" si="0"/>
        <v>-54.903626111779552</v>
      </c>
      <c r="I10" s="56">
        <f t="shared" si="1"/>
        <v>47.069687269145533</v>
      </c>
    </row>
    <row r="11" spans="1:9" s="28" customFormat="1" ht="15" x14ac:dyDescent="0.2">
      <c r="A11" s="54" t="s">
        <v>43</v>
      </c>
      <c r="B11" s="53">
        <v>0</v>
      </c>
      <c r="C11" s="55"/>
      <c r="D11" s="53">
        <v>100</v>
      </c>
      <c r="E11" s="55"/>
      <c r="F11" s="53">
        <v>0</v>
      </c>
      <c r="G11" s="55"/>
      <c r="H11" s="56" t="s">
        <v>107</v>
      </c>
      <c r="I11" s="56">
        <f t="shared" si="1"/>
        <v>0</v>
      </c>
    </row>
    <row r="12" spans="1:9" s="28" customFormat="1" ht="15" x14ac:dyDescent="0.2">
      <c r="A12" s="54" t="s">
        <v>44</v>
      </c>
      <c r="B12" s="53">
        <v>6999.48</v>
      </c>
      <c r="C12" s="55"/>
      <c r="D12" s="53">
        <v>17826.53</v>
      </c>
      <c r="E12" s="55"/>
      <c r="F12" s="53">
        <v>7551.87</v>
      </c>
      <c r="G12" s="55"/>
      <c r="H12" s="56">
        <f t="shared" si="0"/>
        <v>7.8918719676318858</v>
      </c>
      <c r="I12" s="56">
        <f t="shared" si="1"/>
        <v>42.363095902567693</v>
      </c>
    </row>
    <row r="13" spans="1:9" s="28" customFormat="1" ht="15" x14ac:dyDescent="0.2">
      <c r="A13" s="54" t="s">
        <v>45</v>
      </c>
      <c r="B13" s="53">
        <f>SUM(B14)</f>
        <v>173.85</v>
      </c>
      <c r="C13" s="55">
        <f>B13*100/B5</f>
        <v>4.5341990102066555E-2</v>
      </c>
      <c r="D13" s="53">
        <f>D14</f>
        <v>785.1</v>
      </c>
      <c r="E13" s="55">
        <f>D13/D5*100</f>
        <v>0.10547938182391546</v>
      </c>
      <c r="F13" s="53">
        <f>SUM(F14)</f>
        <v>231.4</v>
      </c>
      <c r="G13" s="55">
        <f>F13/F5*G5</f>
        <v>5.7494002883545378E-2</v>
      </c>
      <c r="H13" s="56">
        <f t="shared" si="0"/>
        <v>33.103249928098933</v>
      </c>
      <c r="I13" s="56">
        <f t="shared" si="1"/>
        <v>29.473952362756339</v>
      </c>
    </row>
    <row r="14" spans="1:9" s="28" customFormat="1" ht="30" x14ac:dyDescent="0.2">
      <c r="A14" s="54" t="s">
        <v>46</v>
      </c>
      <c r="B14" s="53">
        <v>173.85</v>
      </c>
      <c r="C14" s="55"/>
      <c r="D14" s="53">
        <v>785.1</v>
      </c>
      <c r="E14" s="55"/>
      <c r="F14" s="53">
        <v>231.4</v>
      </c>
      <c r="G14" s="55"/>
      <c r="H14" s="56">
        <f t="shared" si="0"/>
        <v>33.103249928098933</v>
      </c>
      <c r="I14" s="56">
        <f t="shared" si="1"/>
        <v>29.473952362756339</v>
      </c>
    </row>
    <row r="15" spans="1:9" s="28" customFormat="1" ht="45" x14ac:dyDescent="0.2">
      <c r="A15" s="54" t="s">
        <v>47</v>
      </c>
      <c r="B15" s="53">
        <v>0</v>
      </c>
      <c r="C15" s="55">
        <f>B15/B5*100</f>
        <v>0</v>
      </c>
      <c r="D15" s="53">
        <f>SUM(D16:D17)</f>
        <v>0</v>
      </c>
      <c r="E15" s="55">
        <f>D15/D5*100</f>
        <v>0</v>
      </c>
      <c r="F15" s="53">
        <f>SUM(F16:F17)</f>
        <v>0</v>
      </c>
      <c r="G15" s="55">
        <f>F15/F5*G5</f>
        <v>0</v>
      </c>
      <c r="H15" s="56" t="s">
        <v>107</v>
      </c>
      <c r="I15" s="56" t="s">
        <v>110</v>
      </c>
    </row>
    <row r="16" spans="1:9" s="28" customFormat="1" ht="63.75" customHeight="1" x14ac:dyDescent="0.2">
      <c r="A16" s="54" t="s">
        <v>92</v>
      </c>
      <c r="B16" s="53">
        <v>0</v>
      </c>
      <c r="C16" s="55"/>
      <c r="D16" s="53">
        <v>0</v>
      </c>
      <c r="E16" s="55"/>
      <c r="F16" s="55">
        <v>0</v>
      </c>
      <c r="G16" s="55"/>
      <c r="H16" s="56" t="s">
        <v>107</v>
      </c>
      <c r="I16" s="56" t="s">
        <v>110</v>
      </c>
    </row>
    <row r="17" spans="1:9" s="28" customFormat="1" ht="63.75" customHeight="1" x14ac:dyDescent="0.2">
      <c r="A17" s="54" t="s">
        <v>102</v>
      </c>
      <c r="B17" s="53">
        <v>0</v>
      </c>
      <c r="C17" s="55"/>
      <c r="D17" s="53">
        <v>0</v>
      </c>
      <c r="E17" s="55"/>
      <c r="F17" s="53">
        <v>0</v>
      </c>
      <c r="G17" s="55"/>
      <c r="H17" s="56" t="s">
        <v>107</v>
      </c>
      <c r="I17" s="56" t="s">
        <v>110</v>
      </c>
    </row>
    <row r="18" spans="1:9" s="28" customFormat="1" ht="15" x14ac:dyDescent="0.2">
      <c r="A18" s="54" t="s">
        <v>48</v>
      </c>
      <c r="B18" s="53">
        <f>SUM(B19:B22)</f>
        <v>2028.6000000000001</v>
      </c>
      <c r="C18" s="55"/>
      <c r="D18" s="53">
        <f>SUM(D19:D22)</f>
        <v>6356.3</v>
      </c>
      <c r="E18" s="55">
        <f>D18/D5*100</f>
        <v>0.85397859468520421</v>
      </c>
      <c r="F18" s="53">
        <f>SUM(F19:F22)</f>
        <v>2576.8000000000002</v>
      </c>
      <c r="G18" s="55">
        <f>F18/F5*G5</f>
        <v>0.64023572441797627</v>
      </c>
      <c r="H18" s="56">
        <f t="shared" si="0"/>
        <v>27.023563048407766</v>
      </c>
      <c r="I18" s="56">
        <f t="shared" si="1"/>
        <v>40.539307458741725</v>
      </c>
    </row>
    <row r="19" spans="1:9" s="28" customFormat="1" ht="15" x14ac:dyDescent="0.2">
      <c r="A19" s="54" t="s">
        <v>49</v>
      </c>
      <c r="B19" s="53">
        <v>157.19999999999999</v>
      </c>
      <c r="C19" s="55"/>
      <c r="D19" s="53">
        <v>1533.3</v>
      </c>
      <c r="E19" s="55"/>
      <c r="F19" s="53">
        <v>974.4</v>
      </c>
      <c r="G19" s="55"/>
      <c r="H19" s="56" t="s">
        <v>110</v>
      </c>
      <c r="I19" s="56">
        <f t="shared" si="1"/>
        <v>63.549207591469383</v>
      </c>
    </row>
    <row r="20" spans="1:9" s="28" customFormat="1" ht="15" x14ac:dyDescent="0.2">
      <c r="A20" s="54" t="s">
        <v>50</v>
      </c>
      <c r="B20" s="53">
        <v>1852.7</v>
      </c>
      <c r="C20" s="55"/>
      <c r="D20" s="53">
        <v>4723</v>
      </c>
      <c r="E20" s="55"/>
      <c r="F20" s="53">
        <v>1602.4</v>
      </c>
      <c r="G20" s="55"/>
      <c r="H20" s="56">
        <f t="shared" si="0"/>
        <v>-13.510012414314247</v>
      </c>
      <c r="I20" s="56">
        <f t="shared" si="1"/>
        <v>33.927588397205163</v>
      </c>
    </row>
    <row r="21" spans="1:9" s="28" customFormat="1" ht="15" x14ac:dyDescent="0.2">
      <c r="A21" s="54" t="s">
        <v>51</v>
      </c>
      <c r="B21" s="53">
        <v>0</v>
      </c>
      <c r="C21" s="55"/>
      <c r="D21" s="53">
        <v>0</v>
      </c>
      <c r="E21" s="55"/>
      <c r="F21" s="53">
        <v>0</v>
      </c>
      <c r="G21" s="55"/>
      <c r="H21" s="56" t="s">
        <v>107</v>
      </c>
      <c r="I21" s="56" t="s">
        <v>107</v>
      </c>
    </row>
    <row r="22" spans="1:9" s="28" customFormat="1" ht="30" x14ac:dyDescent="0.2">
      <c r="A22" s="54" t="s">
        <v>52</v>
      </c>
      <c r="B22" s="53">
        <v>18.7</v>
      </c>
      <c r="C22" s="55"/>
      <c r="D22" s="53">
        <v>100</v>
      </c>
      <c r="E22" s="55"/>
      <c r="F22" s="53">
        <v>0</v>
      </c>
      <c r="G22" s="55"/>
      <c r="H22" s="56" t="s">
        <v>107</v>
      </c>
      <c r="I22" s="56">
        <f t="shared" si="1"/>
        <v>0</v>
      </c>
    </row>
    <row r="23" spans="1:9" s="28" customFormat="1" ht="30" x14ac:dyDescent="0.2">
      <c r="A23" s="54" t="s">
        <v>53</v>
      </c>
      <c r="B23" s="53">
        <f>SUM(B24:B27)</f>
        <v>3335.6</v>
      </c>
      <c r="C23" s="55">
        <f>B23/B5*100</f>
        <v>0.86996112846967621</v>
      </c>
      <c r="D23" s="53">
        <f>SUM(D24:D27)</f>
        <v>17848.57</v>
      </c>
      <c r="E23" s="55">
        <f>D23/D5*100</f>
        <v>2.3979825882573977</v>
      </c>
      <c r="F23" s="53">
        <f>SUM(F24:F27)</f>
        <v>136.30000000000001</v>
      </c>
      <c r="G23" s="55">
        <f>F23/F5*G5</f>
        <v>3.3865309390783208E-2</v>
      </c>
      <c r="H23" s="56" t="s">
        <v>110</v>
      </c>
      <c r="I23" s="56">
        <f t="shared" si="1"/>
        <v>0.76364661146523227</v>
      </c>
    </row>
    <row r="24" spans="1:9" s="28" customFormat="1" ht="15" x14ac:dyDescent="0.2">
      <c r="A24" s="54" t="s">
        <v>54</v>
      </c>
      <c r="B24" s="53">
        <v>3127.1</v>
      </c>
      <c r="C24" s="55"/>
      <c r="D24" s="53">
        <v>14935.57</v>
      </c>
      <c r="E24" s="55"/>
      <c r="F24" s="53">
        <v>0</v>
      </c>
      <c r="G24" s="55"/>
      <c r="H24" s="56" t="s">
        <v>107</v>
      </c>
      <c r="I24" s="56">
        <f t="shared" si="1"/>
        <v>0</v>
      </c>
    </row>
    <row r="25" spans="1:9" s="28" customFormat="1" ht="15" x14ac:dyDescent="0.2">
      <c r="A25" s="54" t="s">
        <v>55</v>
      </c>
      <c r="B25" s="53">
        <v>0</v>
      </c>
      <c r="C25" s="55"/>
      <c r="D25" s="53">
        <v>1959</v>
      </c>
      <c r="E25" s="55"/>
      <c r="F25" s="53">
        <v>0</v>
      </c>
      <c r="G25" s="55"/>
      <c r="H25" s="56" t="s">
        <v>110</v>
      </c>
      <c r="I25" s="56" t="s">
        <v>110</v>
      </c>
    </row>
    <row r="26" spans="1:9" s="28" customFormat="1" ht="15" x14ac:dyDescent="0.2">
      <c r="A26" s="54" t="s">
        <v>103</v>
      </c>
      <c r="B26" s="53">
        <v>150</v>
      </c>
      <c r="C26" s="55"/>
      <c r="D26" s="53">
        <v>780</v>
      </c>
      <c r="E26" s="55"/>
      <c r="F26" s="53">
        <v>130</v>
      </c>
      <c r="G26" s="55"/>
      <c r="H26" s="56" t="s">
        <v>107</v>
      </c>
      <c r="I26" s="56">
        <f t="shared" si="1"/>
        <v>16.666666666666664</v>
      </c>
    </row>
    <row r="27" spans="1:9" s="28" customFormat="1" ht="30" x14ac:dyDescent="0.2">
      <c r="A27" s="54" t="s">
        <v>109</v>
      </c>
      <c r="B27" s="53">
        <v>58.5</v>
      </c>
      <c r="C27" s="55"/>
      <c r="D27" s="53">
        <v>174</v>
      </c>
      <c r="E27" s="55"/>
      <c r="F27" s="53">
        <v>6.3</v>
      </c>
      <c r="G27" s="55"/>
      <c r="H27" s="56" t="s">
        <v>110</v>
      </c>
      <c r="I27" s="56">
        <f t="shared" si="1"/>
        <v>3.6206896551724133</v>
      </c>
    </row>
    <row r="28" spans="1:9" s="28" customFormat="1" ht="15" x14ac:dyDescent="0.2">
      <c r="A28" s="54" t="s">
        <v>104</v>
      </c>
      <c r="B28" s="53">
        <f>SUM(B29)</f>
        <v>0</v>
      </c>
      <c r="C28" s="55"/>
      <c r="D28" s="53">
        <f>SUM(D29)</f>
        <v>0</v>
      </c>
      <c r="E28" s="55"/>
      <c r="F28" s="53">
        <f>SUM(F29)</f>
        <v>0</v>
      </c>
      <c r="G28" s="55"/>
      <c r="H28" s="56" t="s">
        <v>107</v>
      </c>
      <c r="I28" s="56" t="s">
        <v>110</v>
      </c>
    </row>
    <row r="29" spans="1:9" s="28" customFormat="1" ht="30" x14ac:dyDescent="0.2">
      <c r="A29" s="54" t="s">
        <v>105</v>
      </c>
      <c r="B29" s="53">
        <v>0</v>
      </c>
      <c r="C29" s="55"/>
      <c r="D29" s="53">
        <v>0</v>
      </c>
      <c r="E29" s="55"/>
      <c r="F29" s="53">
        <v>0</v>
      </c>
      <c r="G29" s="55"/>
      <c r="H29" s="56" t="s">
        <v>107</v>
      </c>
      <c r="I29" s="56" t="s">
        <v>110</v>
      </c>
    </row>
    <row r="30" spans="1:9" s="28" customFormat="1" ht="15" x14ac:dyDescent="0.2">
      <c r="A30" s="54" t="s">
        <v>56</v>
      </c>
      <c r="B30" s="53">
        <f>SUM(B31:B35)</f>
        <v>286316</v>
      </c>
      <c r="C30" s="55">
        <f>B30*100/B5</f>
        <v>74.674358573846931</v>
      </c>
      <c r="D30" s="53">
        <f>SUM(D31:D35)</f>
        <v>554321.18999999994</v>
      </c>
      <c r="E30" s="55">
        <f>D30/D5*100</f>
        <v>74.473896896060609</v>
      </c>
      <c r="F30" s="53">
        <f>SUM(F31:F35)</f>
        <v>321401.19</v>
      </c>
      <c r="G30" s="55">
        <f>F30/F5*G5</f>
        <v>79.855838135846653</v>
      </c>
      <c r="H30" s="56">
        <f t="shared" si="0"/>
        <v>12.254009555875328</v>
      </c>
      <c r="I30" s="56">
        <f t="shared" si="1"/>
        <v>57.981039837210638</v>
      </c>
    </row>
    <row r="31" spans="1:9" s="28" customFormat="1" ht="15" x14ac:dyDescent="0.2">
      <c r="A31" s="54" t="s">
        <v>57</v>
      </c>
      <c r="B31" s="53">
        <v>63650.3</v>
      </c>
      <c r="C31" s="55"/>
      <c r="D31" s="53">
        <v>127132.2</v>
      </c>
      <c r="E31" s="55"/>
      <c r="F31" s="53">
        <v>71037.7</v>
      </c>
      <c r="G31" s="55"/>
      <c r="H31" s="56">
        <f t="shared" si="0"/>
        <v>11.606229664274935</v>
      </c>
      <c r="I31" s="56">
        <f t="shared" si="1"/>
        <v>55.877031939980583</v>
      </c>
    </row>
    <row r="32" spans="1:9" s="28" customFormat="1" ht="15" x14ac:dyDescent="0.2">
      <c r="A32" s="54" t="s">
        <v>58</v>
      </c>
      <c r="B32" s="53">
        <v>187259.6</v>
      </c>
      <c r="C32" s="55"/>
      <c r="D32" s="53">
        <v>333422.8</v>
      </c>
      <c r="E32" s="55"/>
      <c r="F32" s="56">
        <v>205774.14</v>
      </c>
      <c r="G32" s="55"/>
      <c r="H32" s="56">
        <f t="shared" si="0"/>
        <v>9.8870979111351289</v>
      </c>
      <c r="I32" s="56">
        <f t="shared" si="1"/>
        <v>61.715677512155743</v>
      </c>
    </row>
    <row r="33" spans="1:9" s="28" customFormat="1" ht="15" x14ac:dyDescent="0.2">
      <c r="A33" s="54" t="s">
        <v>59</v>
      </c>
      <c r="B33" s="53">
        <v>23269.7</v>
      </c>
      <c r="C33" s="55"/>
      <c r="D33" s="53">
        <v>53253.8</v>
      </c>
      <c r="E33" s="55"/>
      <c r="F33" s="56">
        <v>29670.75</v>
      </c>
      <c r="G33" s="55"/>
      <c r="H33" s="56">
        <f t="shared" si="0"/>
        <v>27.508089919509061</v>
      </c>
      <c r="I33" s="56">
        <f t="shared" si="1"/>
        <v>55.715742350780594</v>
      </c>
    </row>
    <row r="34" spans="1:9" s="28" customFormat="1" ht="15.75" customHeight="1" x14ac:dyDescent="0.2">
      <c r="A34" s="54" t="s">
        <v>60</v>
      </c>
      <c r="B34" s="53">
        <v>384.6</v>
      </c>
      <c r="C34" s="55"/>
      <c r="D34" s="53">
        <v>582</v>
      </c>
      <c r="E34" s="55"/>
      <c r="F34" s="56">
        <v>290.3</v>
      </c>
      <c r="G34" s="55"/>
      <c r="H34" s="56" t="s">
        <v>107</v>
      </c>
      <c r="I34" s="56">
        <f t="shared" si="1"/>
        <v>49.87972508591065</v>
      </c>
    </row>
    <row r="35" spans="1:9" s="28" customFormat="1" ht="15" x14ac:dyDescent="0.2">
      <c r="A35" s="54" t="s">
        <v>61</v>
      </c>
      <c r="B35" s="53">
        <v>11751.8</v>
      </c>
      <c r="C35" s="55"/>
      <c r="D35" s="53">
        <v>39930.39</v>
      </c>
      <c r="E35" s="55"/>
      <c r="F35" s="56">
        <v>14628.3</v>
      </c>
      <c r="G35" s="55"/>
      <c r="H35" s="56">
        <f t="shared" si="0"/>
        <v>24.477101380214108</v>
      </c>
      <c r="I35" s="56">
        <f t="shared" si="1"/>
        <v>36.634503194183679</v>
      </c>
    </row>
    <row r="36" spans="1:9" s="28" customFormat="1" ht="15" x14ac:dyDescent="0.2">
      <c r="A36" s="54" t="s">
        <v>62</v>
      </c>
      <c r="B36" s="53">
        <f>SUM(B37:B38)</f>
        <v>19378.240000000002</v>
      </c>
      <c r="C36" s="55">
        <f>B36*100/B5</f>
        <v>5.0540579020734562</v>
      </c>
      <c r="D36" s="53">
        <f>SUM(D37:D38)</f>
        <v>40129.89</v>
      </c>
      <c r="E36" s="55">
        <f>D36/D5*100</f>
        <v>5.3915118963975628</v>
      </c>
      <c r="F36" s="56">
        <f>SUM(F37:F38)</f>
        <v>19636.09</v>
      </c>
      <c r="G36" s="55">
        <f>F36/F5*G5</f>
        <v>4.8788133754604859</v>
      </c>
      <c r="H36" s="56">
        <f t="shared" si="0"/>
        <v>1.3306161963108991</v>
      </c>
      <c r="I36" s="56">
        <f t="shared" si="1"/>
        <v>48.931332729793183</v>
      </c>
    </row>
    <row r="37" spans="1:9" s="28" customFormat="1" ht="15" x14ac:dyDescent="0.2">
      <c r="A37" s="54" t="s">
        <v>63</v>
      </c>
      <c r="B37" s="53">
        <v>15436.04</v>
      </c>
      <c r="C37" s="55"/>
      <c r="D37" s="53">
        <v>29338.89</v>
      </c>
      <c r="E37" s="55"/>
      <c r="F37" s="56">
        <v>14651.8</v>
      </c>
      <c r="G37" s="55"/>
      <c r="H37" s="56">
        <f t="shared" si="0"/>
        <v>-5.0805776611099844</v>
      </c>
      <c r="I37" s="56">
        <f t="shared" si="1"/>
        <v>49.939857983720579</v>
      </c>
    </row>
    <row r="38" spans="1:9" s="28" customFormat="1" ht="30" x14ac:dyDescent="0.2">
      <c r="A38" s="54" t="s">
        <v>93</v>
      </c>
      <c r="B38" s="53">
        <v>3942.2</v>
      </c>
      <c r="C38" s="55"/>
      <c r="D38" s="53">
        <v>10791</v>
      </c>
      <c r="E38" s="55"/>
      <c r="F38" s="56">
        <v>4984.29</v>
      </c>
      <c r="G38" s="55"/>
      <c r="H38" s="56">
        <f t="shared" si="0"/>
        <v>26.434224544670499</v>
      </c>
      <c r="I38" s="56">
        <f t="shared" si="1"/>
        <v>46.189324437030862</v>
      </c>
    </row>
    <row r="39" spans="1:9" s="28" customFormat="1" ht="15" x14ac:dyDescent="0.2">
      <c r="A39" s="54" t="s">
        <v>64</v>
      </c>
      <c r="B39" s="53">
        <f>SUM(B40:B43)</f>
        <v>8474.7799999999988</v>
      </c>
      <c r="C39" s="55">
        <f>B39*100/B5</f>
        <v>2.2103157369985134</v>
      </c>
      <c r="D39" s="53">
        <f>SUM(D40:D43)</f>
        <v>19387</v>
      </c>
      <c r="E39" s="55">
        <f>D39/D5*100</f>
        <v>2.6046730039743329</v>
      </c>
      <c r="F39" s="56">
        <f>SUM(F40:F43)</f>
        <v>9534.2899999999991</v>
      </c>
      <c r="G39" s="55">
        <f>F39/F5*G5</f>
        <v>2.3689044803481321</v>
      </c>
      <c r="H39" s="56">
        <f t="shared" si="0"/>
        <v>12.501917453904412</v>
      </c>
      <c r="I39" s="56">
        <f t="shared" si="1"/>
        <v>49.178779594573676</v>
      </c>
    </row>
    <row r="40" spans="1:9" s="28" customFormat="1" ht="15" x14ac:dyDescent="0.2">
      <c r="A40" s="54" t="s">
        <v>65</v>
      </c>
      <c r="B40" s="53">
        <v>1603.01</v>
      </c>
      <c r="C40" s="55"/>
      <c r="D40" s="53">
        <v>3374.8</v>
      </c>
      <c r="E40" s="55"/>
      <c r="F40" s="56">
        <v>1621.74</v>
      </c>
      <c r="G40" s="55"/>
      <c r="H40" s="56">
        <f t="shared" si="0"/>
        <v>1.1684268969002005</v>
      </c>
      <c r="I40" s="56">
        <f t="shared" si="1"/>
        <v>48.054403223894745</v>
      </c>
    </row>
    <row r="41" spans="1:9" s="28" customFormat="1" ht="15" x14ac:dyDescent="0.2">
      <c r="A41" s="54" t="s">
        <v>66</v>
      </c>
      <c r="B41" s="53">
        <v>2899.4</v>
      </c>
      <c r="C41" s="55"/>
      <c r="D41" s="53">
        <v>6671</v>
      </c>
      <c r="E41" s="55"/>
      <c r="F41" s="56">
        <v>3393</v>
      </c>
      <c r="G41" s="55"/>
      <c r="H41" s="56">
        <f t="shared" si="0"/>
        <v>17.024211905911571</v>
      </c>
      <c r="I41" s="56">
        <f t="shared" si="1"/>
        <v>50.861939739169536</v>
      </c>
    </row>
    <row r="42" spans="1:9" s="28" customFormat="1" ht="15" x14ac:dyDescent="0.2">
      <c r="A42" s="54" t="s">
        <v>67</v>
      </c>
      <c r="B42" s="53">
        <v>3656.64</v>
      </c>
      <c r="C42" s="55"/>
      <c r="D42" s="53">
        <v>7888.8</v>
      </c>
      <c r="E42" s="55"/>
      <c r="F42" s="56">
        <v>3782.5</v>
      </c>
      <c r="G42" s="55"/>
      <c r="H42" s="56">
        <f t="shared" si="0"/>
        <v>3.4419576441760711</v>
      </c>
      <c r="I42" s="56">
        <f t="shared" si="1"/>
        <v>47.947723354629346</v>
      </c>
    </row>
    <row r="43" spans="1:9" s="28" customFormat="1" ht="30" x14ac:dyDescent="0.2">
      <c r="A43" s="54" t="s">
        <v>68</v>
      </c>
      <c r="B43" s="53">
        <v>315.73</v>
      </c>
      <c r="C43" s="55"/>
      <c r="D43" s="53">
        <v>1452.4</v>
      </c>
      <c r="E43" s="55"/>
      <c r="F43" s="56">
        <v>737.05</v>
      </c>
      <c r="G43" s="55"/>
      <c r="H43" s="56">
        <f t="shared" si="0"/>
        <v>133.44313178982037</v>
      </c>
      <c r="I43" s="56">
        <f t="shared" si="1"/>
        <v>50.747039383090055</v>
      </c>
    </row>
    <row r="44" spans="1:9" s="28" customFormat="1" ht="15" x14ac:dyDescent="0.2">
      <c r="A44" s="54" t="s">
        <v>69</v>
      </c>
      <c r="B44" s="53">
        <f>SUM(B45:B48)</f>
        <v>6870.0300000000007</v>
      </c>
      <c r="C44" s="55">
        <f>B44*100/B5</f>
        <v>1.7917793054984201</v>
      </c>
      <c r="D44" s="53">
        <f>SUM(D45:D48)</f>
        <v>789</v>
      </c>
      <c r="E44" s="55">
        <f>D44/D5*100</f>
        <v>0.10600335276916227</v>
      </c>
      <c r="F44" s="56">
        <f>SUM(F45:F48)</f>
        <v>170.92000000000002</v>
      </c>
      <c r="G44" s="55">
        <f>F44/F5*G5</f>
        <v>4.2467048283731962E-2</v>
      </c>
      <c r="H44" s="56">
        <f t="shared" si="0"/>
        <v>-97.512092378053666</v>
      </c>
      <c r="I44" s="56">
        <f t="shared" si="1"/>
        <v>21.662864385297848</v>
      </c>
    </row>
    <row r="45" spans="1:9" s="28" customFormat="1" ht="15" x14ac:dyDescent="0.2">
      <c r="A45" s="54" t="s">
        <v>101</v>
      </c>
      <c r="B45" s="53">
        <v>6454.85</v>
      </c>
      <c r="C45" s="55"/>
      <c r="D45" s="53">
        <v>272</v>
      </c>
      <c r="E45" s="55"/>
      <c r="F45" s="56">
        <v>155.93</v>
      </c>
      <c r="G45" s="55"/>
      <c r="H45" s="56">
        <f t="shared" si="0"/>
        <v>-97.584297078940637</v>
      </c>
      <c r="I45" s="56">
        <f t="shared" si="1"/>
        <v>57.327205882352942</v>
      </c>
    </row>
    <row r="46" spans="1:9" s="28" customFormat="1" ht="15" x14ac:dyDescent="0.2">
      <c r="A46" s="54" t="s">
        <v>70</v>
      </c>
      <c r="B46" s="53">
        <v>0</v>
      </c>
      <c r="C46" s="55"/>
      <c r="D46" s="53">
        <v>502</v>
      </c>
      <c r="E46" s="55"/>
      <c r="F46" s="56">
        <v>0</v>
      </c>
      <c r="G46" s="55"/>
      <c r="H46" s="56" t="s">
        <v>110</v>
      </c>
      <c r="I46" s="56" t="s">
        <v>110</v>
      </c>
    </row>
    <row r="47" spans="1:9" s="28" customFormat="1" ht="15" x14ac:dyDescent="0.2">
      <c r="A47" s="54" t="s">
        <v>106</v>
      </c>
      <c r="B47" s="53">
        <v>385.3</v>
      </c>
      <c r="C47" s="55"/>
      <c r="D47" s="53">
        <v>0</v>
      </c>
      <c r="E47" s="55"/>
      <c r="F47" s="56">
        <v>0</v>
      </c>
      <c r="G47" s="55"/>
      <c r="H47" s="56" t="s">
        <v>107</v>
      </c>
      <c r="I47" s="56" t="e">
        <f t="shared" si="1"/>
        <v>#DIV/0!</v>
      </c>
    </row>
    <row r="48" spans="1:9" s="28" customFormat="1" ht="30" x14ac:dyDescent="0.2">
      <c r="A48" s="54" t="s">
        <v>116</v>
      </c>
      <c r="B48" s="53">
        <v>29.88</v>
      </c>
      <c r="C48" s="55"/>
      <c r="D48" s="53">
        <v>15</v>
      </c>
      <c r="E48" s="55"/>
      <c r="F48" s="56">
        <v>14.99</v>
      </c>
      <c r="G48" s="55"/>
      <c r="H48" s="56"/>
      <c r="I48" s="56">
        <f t="shared" si="1"/>
        <v>99.933333333333323</v>
      </c>
    </row>
    <row r="49" spans="1:9" s="28" customFormat="1" ht="45" x14ac:dyDescent="0.2">
      <c r="A49" s="54" t="s">
        <v>71</v>
      </c>
      <c r="B49" s="53">
        <v>2998.97</v>
      </c>
      <c r="C49" s="55">
        <f>B49*100/B5</f>
        <v>0.78216432589240459</v>
      </c>
      <c r="D49" s="53">
        <v>6538.9</v>
      </c>
      <c r="E49" s="55">
        <f>D49/D5*100</f>
        <v>0.87851118304470865</v>
      </c>
      <c r="F49" s="56">
        <v>3251.5</v>
      </c>
      <c r="G49" s="55">
        <f>F49/F5*G5</f>
        <v>0.807872732825617</v>
      </c>
      <c r="H49" s="56">
        <f t="shared" si="0"/>
        <v>8.4205577248188632</v>
      </c>
      <c r="I49" s="56">
        <f t="shared" si="1"/>
        <v>49.725488996620228</v>
      </c>
    </row>
    <row r="50" spans="1:9" s="28" customFormat="1" ht="30" x14ac:dyDescent="0.2">
      <c r="A50" s="54" t="s">
        <v>94</v>
      </c>
      <c r="B50" s="53">
        <v>2998.97</v>
      </c>
      <c r="C50" s="55"/>
      <c r="D50" s="53">
        <v>6539</v>
      </c>
      <c r="E50" s="55"/>
      <c r="F50" s="56">
        <v>3251.5</v>
      </c>
      <c r="G50" s="55"/>
      <c r="H50" s="56">
        <f t="shared" si="0"/>
        <v>8.4205577248188632</v>
      </c>
      <c r="I50" s="56">
        <f t="shared" si="1"/>
        <v>49.724728551766326</v>
      </c>
    </row>
    <row r="51" spans="1:9" s="28" customFormat="1" ht="60" customHeight="1" x14ac:dyDescent="0.2">
      <c r="A51" s="54" t="s">
        <v>95</v>
      </c>
      <c r="B51" s="53">
        <v>20361.7</v>
      </c>
      <c r="C51" s="55">
        <f>B51*100/B5</f>
        <v>5.3105550754170183</v>
      </c>
      <c r="D51" s="53">
        <f>SUM(D52:D53)</f>
        <v>26537.9</v>
      </c>
      <c r="E51" s="55">
        <f>D51/D5*100</f>
        <v>3.5654073199654648</v>
      </c>
      <c r="F51" s="56">
        <f>SUM(F52:F53)</f>
        <v>12613</v>
      </c>
      <c r="G51" s="55">
        <f>F51/F5*G5</f>
        <v>3.1338455417897917</v>
      </c>
      <c r="H51" s="56">
        <f t="shared" si="0"/>
        <v>-38.055270434197539</v>
      </c>
      <c r="I51" s="56">
        <f t="shared" si="1"/>
        <v>47.5282520470723</v>
      </c>
    </row>
    <row r="52" spans="1:9" s="28" customFormat="1" ht="51" customHeight="1" x14ac:dyDescent="0.2">
      <c r="A52" s="54" t="s">
        <v>72</v>
      </c>
      <c r="B52" s="53">
        <v>4878.8999999999996</v>
      </c>
      <c r="C52" s="55"/>
      <c r="D52" s="53">
        <v>9993</v>
      </c>
      <c r="E52" s="55"/>
      <c r="F52" s="56">
        <v>5286.4</v>
      </c>
      <c r="G52" s="55"/>
      <c r="H52" s="56">
        <f t="shared" si="0"/>
        <v>8.3522925249543931</v>
      </c>
      <c r="I52" s="56">
        <f t="shared" si="1"/>
        <v>52.901030721505052</v>
      </c>
    </row>
    <row r="53" spans="1:9" s="28" customFormat="1" ht="30" x14ac:dyDescent="0.2">
      <c r="A53" s="54" t="s">
        <v>73</v>
      </c>
      <c r="B53" s="53">
        <v>15482.8</v>
      </c>
      <c r="C53" s="55"/>
      <c r="D53" s="53">
        <v>16544.900000000001</v>
      </c>
      <c r="E53" s="55"/>
      <c r="F53" s="56">
        <v>7326.6</v>
      </c>
      <c r="G53" s="55"/>
      <c r="H53" s="56">
        <f t="shared" si="0"/>
        <v>-52.679101971219673</v>
      </c>
      <c r="I53" s="56">
        <f t="shared" si="1"/>
        <v>44.283132566531073</v>
      </c>
    </row>
    <row r="54" spans="1:9" s="28" customFormat="1" ht="30" x14ac:dyDescent="0.2">
      <c r="A54" s="54" t="s">
        <v>96</v>
      </c>
      <c r="B54" s="53">
        <v>12241.7</v>
      </c>
      <c r="C54" s="55"/>
      <c r="D54" s="53">
        <v>-14919.2</v>
      </c>
      <c r="E54" s="55"/>
      <c r="F54" s="53">
        <v>-1598.8</v>
      </c>
      <c r="G54" s="55"/>
      <c r="H54" s="56">
        <f t="shared" si="0"/>
        <v>-113.06027757582689</v>
      </c>
      <c r="I54" s="56">
        <f t="shared" si="1"/>
        <v>10.716392299855219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D14" sqref="D14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3" style="1" customWidth="1"/>
    <col min="9" max="9" width="11.28515625" style="1" customWidth="1"/>
    <col min="10" max="16384" width="9.140625" style="1"/>
  </cols>
  <sheetData>
    <row r="1" spans="1:9" ht="14.25" x14ac:dyDescent="0.2">
      <c r="A1" s="65" t="s">
        <v>99</v>
      </c>
      <c r="B1" s="66"/>
      <c r="C1" s="66"/>
      <c r="D1" s="66"/>
      <c r="E1" s="66"/>
      <c r="F1" s="66"/>
      <c r="G1" s="66"/>
      <c r="H1" s="66"/>
      <c r="I1" s="66"/>
    </row>
    <row r="2" spans="1:9" ht="15" x14ac:dyDescent="0.25">
      <c r="A2" s="27"/>
      <c r="B2" s="27"/>
      <c r="C2" s="27"/>
      <c r="D2" s="27"/>
      <c r="E2" s="27"/>
      <c r="F2" s="27"/>
      <c r="G2" s="27"/>
      <c r="H2" s="27"/>
      <c r="I2" s="2" t="s">
        <v>80</v>
      </c>
    </row>
    <row r="3" spans="1:9" ht="101.25" customHeight="1" x14ac:dyDescent="0.2">
      <c r="A3" s="3" t="s">
        <v>0</v>
      </c>
      <c r="B3" s="26" t="s">
        <v>111</v>
      </c>
      <c r="C3" s="3" t="s">
        <v>1</v>
      </c>
      <c r="D3" s="3" t="s">
        <v>112</v>
      </c>
      <c r="E3" s="3" t="s">
        <v>2</v>
      </c>
      <c r="F3" s="3" t="s">
        <v>113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v>-12241.7</v>
      </c>
      <c r="C5" s="6"/>
      <c r="D5" s="6">
        <v>14919.2</v>
      </c>
      <c r="E5" s="6"/>
      <c r="F5" s="6">
        <v>1598.8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25000</v>
      </c>
      <c r="C7" s="10"/>
      <c r="D7" s="10">
        <v>0</v>
      </c>
      <c r="E7" s="10"/>
      <c r="F7" s="10">
        <v>0</v>
      </c>
      <c r="G7" s="10"/>
      <c r="H7" s="10"/>
      <c r="I7" s="10"/>
    </row>
    <row r="8" spans="1:9" ht="45" x14ac:dyDescent="0.25">
      <c r="A8" s="11" t="s">
        <v>76</v>
      </c>
      <c r="B8" s="12">
        <v>0</v>
      </c>
      <c r="C8" s="12"/>
      <c r="D8" s="12">
        <v>0</v>
      </c>
      <c r="E8" s="12"/>
      <c r="F8" s="12">
        <v>0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-37241.699999999997</v>
      </c>
      <c r="C10" s="12"/>
      <c r="D10" s="12">
        <v>14919.2</v>
      </c>
      <c r="E10" s="12"/>
      <c r="F10" s="12">
        <v>1598.8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cp:lastPrinted>2024-05-23T11:42:11Z</cp:lastPrinted>
  <dcterms:created xsi:type="dcterms:W3CDTF">2021-07-16T11:47:31Z</dcterms:created>
  <dcterms:modified xsi:type="dcterms:W3CDTF">2024-07-04T06:48:43Z</dcterms:modified>
</cp:coreProperties>
</file>