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НА 01.10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F79" i="3" l="1"/>
  <c r="H112" i="3"/>
  <c r="H114" i="3"/>
  <c r="H113" i="3"/>
  <c r="H111" i="3"/>
  <c r="I110" i="3"/>
  <c r="H106" i="3"/>
  <c r="H107" i="3"/>
  <c r="H108" i="3"/>
  <c r="I97" i="3"/>
  <c r="H97" i="3"/>
  <c r="I91" i="3"/>
  <c r="H91" i="3"/>
  <c r="I80" i="3"/>
  <c r="H70" i="3"/>
  <c r="I69" i="3"/>
  <c r="I70" i="3"/>
  <c r="H68" i="3"/>
  <c r="I36" i="3"/>
  <c r="I37" i="3"/>
  <c r="H36" i="3"/>
  <c r="H37" i="3"/>
  <c r="E36" i="3"/>
  <c r="E37" i="3"/>
  <c r="C36" i="3"/>
  <c r="C37" i="3"/>
  <c r="C21" i="3"/>
  <c r="H18" i="3"/>
  <c r="H17" i="3"/>
  <c r="H13" i="3"/>
  <c r="H14" i="3"/>
  <c r="H15" i="3"/>
  <c r="H12" i="3"/>
  <c r="H7" i="3"/>
  <c r="H8" i="3"/>
  <c r="H9" i="3"/>
  <c r="H10" i="3"/>
  <c r="C110" i="3"/>
  <c r="I96" i="3"/>
  <c r="B102" i="3"/>
  <c r="B79" i="3"/>
  <c r="B78" i="3" s="1"/>
  <c r="F102" i="3" l="1"/>
  <c r="I111" i="3"/>
  <c r="D67" i="3"/>
  <c r="D68" i="3"/>
  <c r="F78" i="3" l="1"/>
  <c r="D102" i="3"/>
  <c r="D79" i="3"/>
  <c r="D78" i="3" l="1"/>
  <c r="B54" i="3"/>
  <c r="B51" i="3"/>
  <c r="F28" i="3"/>
  <c r="D28" i="3"/>
  <c r="B28" i="3"/>
  <c r="I31" i="3"/>
  <c r="H29" i="3"/>
  <c r="B9" i="3"/>
  <c r="F59" i="3"/>
  <c r="F54" i="3"/>
  <c r="F51" i="3"/>
  <c r="F35" i="3"/>
  <c r="F6" i="3"/>
  <c r="B68" i="3"/>
  <c r="F68" i="3"/>
  <c r="D54" i="3"/>
  <c r="D51" i="3"/>
  <c r="D35" i="3"/>
  <c r="D6" i="3"/>
  <c r="I68" i="3" l="1"/>
  <c r="I76" i="3"/>
  <c r="I77" i="3"/>
  <c r="I81" i="3"/>
  <c r="H76" i="3"/>
  <c r="H77" i="3"/>
  <c r="H81" i="3"/>
  <c r="I108" i="3" l="1"/>
  <c r="I107" i="3"/>
  <c r="H79" i="3" l="1"/>
  <c r="I79" i="3" l="1"/>
  <c r="I30" i="3"/>
  <c r="I7" i="3" l="1"/>
  <c r="I10" i="3"/>
  <c r="I12" i="3"/>
  <c r="I14" i="3"/>
  <c r="I18" i="3"/>
  <c r="I20" i="3"/>
  <c r="I24" i="3"/>
  <c r="I25" i="3"/>
  <c r="I26" i="3"/>
  <c r="I29" i="3"/>
  <c r="I33" i="3"/>
  <c r="I34" i="3"/>
  <c r="I35" i="3"/>
  <c r="I39" i="3"/>
  <c r="I42" i="3"/>
  <c r="I43" i="3"/>
  <c r="I44" i="3"/>
  <c r="I46" i="3"/>
  <c r="I60" i="3"/>
  <c r="I62" i="3"/>
  <c r="I64" i="3"/>
  <c r="I66" i="3"/>
  <c r="I73" i="3"/>
  <c r="I74" i="3"/>
  <c r="I82" i="3"/>
  <c r="I83" i="3"/>
  <c r="I84" i="3"/>
  <c r="I85" i="3"/>
  <c r="I89" i="3"/>
  <c r="I90" i="3"/>
  <c r="I93" i="3"/>
  <c r="I94" i="3"/>
  <c r="I95" i="3"/>
  <c r="I103" i="3"/>
  <c r="I104" i="3"/>
  <c r="I105" i="3"/>
  <c r="I109" i="3"/>
  <c r="I114" i="3"/>
  <c r="H20" i="3"/>
  <c r="H24" i="3"/>
  <c r="H25" i="3"/>
  <c r="H26" i="3"/>
  <c r="H33" i="3"/>
  <c r="H35" i="3"/>
  <c r="H42" i="3"/>
  <c r="H43" i="3"/>
  <c r="H60" i="3"/>
  <c r="H62" i="3"/>
  <c r="H64" i="3"/>
  <c r="H73" i="3"/>
  <c r="H74" i="3"/>
  <c r="H83" i="3"/>
  <c r="H84" i="3"/>
  <c r="H85" i="3"/>
  <c r="H89" i="3"/>
  <c r="H93" i="3"/>
  <c r="H103" i="3"/>
  <c r="H104" i="3"/>
  <c r="H105" i="3"/>
  <c r="H109" i="3"/>
  <c r="B113" i="3"/>
  <c r="B112" i="3" s="1"/>
  <c r="I78" i="3" l="1"/>
  <c r="H102" i="3"/>
  <c r="I102" i="3"/>
  <c r="H78" i="3"/>
  <c r="D113" i="3"/>
  <c r="D112" i="3" s="1"/>
  <c r="F113" i="3"/>
  <c r="F63" i="3"/>
  <c r="D63" i="3"/>
  <c r="F45" i="3"/>
  <c r="D45" i="3"/>
  <c r="F41" i="3"/>
  <c r="F40" i="3" s="1"/>
  <c r="F23" i="3"/>
  <c r="D23" i="3"/>
  <c r="I23" i="3" l="1"/>
  <c r="I113" i="3"/>
  <c r="I45" i="3"/>
  <c r="I63" i="3"/>
  <c r="F112" i="3"/>
  <c r="F9" i="3"/>
  <c r="D9" i="3"/>
  <c r="I9" i="3" l="1"/>
  <c r="I112" i="3"/>
  <c r="B63" i="3"/>
  <c r="H63" i="3" s="1"/>
  <c r="F38" i="3"/>
  <c r="D38" i="3"/>
  <c r="B38" i="3"/>
  <c r="F65" i="3"/>
  <c r="B65" i="3"/>
  <c r="D65" i="3"/>
  <c r="I65" i="3" l="1"/>
  <c r="I38" i="3"/>
  <c r="B75" i="3" l="1"/>
  <c r="B72" i="3"/>
  <c r="B61" i="3"/>
  <c r="B59" i="3"/>
  <c r="B57" i="3"/>
  <c r="B49" i="3"/>
  <c r="B45" i="3"/>
  <c r="B41" i="3"/>
  <c r="B32" i="3"/>
  <c r="B23" i="3"/>
  <c r="B17" i="3"/>
  <c r="B13" i="3"/>
  <c r="F49" i="3"/>
  <c r="F32" i="3"/>
  <c r="F22" i="3" s="1"/>
  <c r="F75" i="3"/>
  <c r="F72" i="3"/>
  <c r="F61" i="3"/>
  <c r="F57" i="3"/>
  <c r="F17" i="3"/>
  <c r="F13" i="3"/>
  <c r="H41" i="3" l="1"/>
  <c r="B40" i="3"/>
  <c r="H23" i="3"/>
  <c r="B22" i="3"/>
  <c r="F71" i="3"/>
  <c r="F5" i="3"/>
  <c r="H59" i="3"/>
  <c r="H75" i="3"/>
  <c r="H28" i="3"/>
  <c r="H32" i="3"/>
  <c r="H61" i="3"/>
  <c r="H72" i="3"/>
  <c r="B67" i="3"/>
  <c r="F67" i="3"/>
  <c r="B71" i="3"/>
  <c r="B56" i="3"/>
  <c r="F56" i="3"/>
  <c r="D75" i="3"/>
  <c r="D72" i="3"/>
  <c r="D61" i="3"/>
  <c r="D59" i="3"/>
  <c r="I59" i="3" s="1"/>
  <c r="D57" i="3"/>
  <c r="D49" i="3"/>
  <c r="D41" i="3"/>
  <c r="D32" i="3"/>
  <c r="D17" i="3"/>
  <c r="D13" i="3"/>
  <c r="D5" i="3" l="1"/>
  <c r="F115" i="3"/>
  <c r="I32" i="3"/>
  <c r="D22" i="3"/>
  <c r="D40" i="3"/>
  <c r="I40" i="3" s="1"/>
  <c r="H40" i="3"/>
  <c r="I41" i="3"/>
  <c r="H71" i="3"/>
  <c r="I72" i="3"/>
  <c r="I61" i="3"/>
  <c r="I17" i="3"/>
  <c r="H56" i="3"/>
  <c r="I28" i="3"/>
  <c r="I13" i="3"/>
  <c r="I75" i="3"/>
  <c r="H22" i="3"/>
  <c r="D56" i="3"/>
  <c r="D71" i="3"/>
  <c r="B6" i="3"/>
  <c r="B5" i="3" s="1"/>
  <c r="B115" i="3" s="1"/>
  <c r="C96" i="3" s="1"/>
  <c r="G111" i="3" l="1"/>
  <c r="G96" i="3"/>
  <c r="G110" i="3"/>
  <c r="C111" i="3"/>
  <c r="C91" i="3"/>
  <c r="C80" i="3"/>
  <c r="G91" i="3"/>
  <c r="G31" i="3"/>
  <c r="G80" i="3"/>
  <c r="G54" i="3"/>
  <c r="G51" i="3"/>
  <c r="G53" i="3"/>
  <c r="G55" i="3"/>
  <c r="G52" i="3"/>
  <c r="I6" i="3"/>
  <c r="I56" i="3"/>
  <c r="I67" i="3"/>
  <c r="I71" i="3"/>
  <c r="I22" i="3"/>
  <c r="H6" i="3"/>
  <c r="I5" i="3" l="1"/>
  <c r="D115" i="3"/>
  <c r="E110" i="3" s="1"/>
  <c r="H5" i="3"/>
  <c r="E111" i="3" l="1"/>
  <c r="E96" i="3"/>
  <c r="E80" i="3"/>
  <c r="E91" i="3"/>
  <c r="E31" i="3"/>
  <c r="E54" i="3"/>
  <c r="E51" i="3"/>
  <c r="E55" i="3"/>
  <c r="E52" i="3"/>
  <c r="E53" i="3"/>
  <c r="C52" i="3"/>
  <c r="C53" i="3"/>
  <c r="C54" i="3"/>
  <c r="C51" i="3"/>
  <c r="C55" i="3"/>
  <c r="C68" i="3"/>
  <c r="C31" i="3"/>
  <c r="G36" i="3"/>
  <c r="G37" i="3"/>
  <c r="G68" i="3"/>
  <c r="G21" i="3"/>
  <c r="E21" i="3"/>
  <c r="E68" i="3"/>
  <c r="G108" i="3"/>
  <c r="G77" i="3"/>
  <c r="G79" i="3"/>
  <c r="G78" i="3"/>
  <c r="G81" i="3"/>
  <c r="C7" i="3"/>
  <c r="C9" i="3"/>
  <c r="C11" i="3"/>
  <c r="C13" i="3"/>
  <c r="C15" i="3"/>
  <c r="C17" i="3"/>
  <c r="C19" i="3"/>
  <c r="C22" i="3"/>
  <c r="C24" i="3"/>
  <c r="C26" i="3"/>
  <c r="C28" i="3"/>
  <c r="C30" i="3"/>
  <c r="C33" i="3"/>
  <c r="C35" i="3"/>
  <c r="C39" i="3"/>
  <c r="C41" i="3"/>
  <c r="C43" i="3"/>
  <c r="C45" i="3"/>
  <c r="C47" i="3"/>
  <c r="C49" i="3"/>
  <c r="C56" i="3"/>
  <c r="C58" i="3"/>
  <c r="C60" i="3"/>
  <c r="C62" i="3"/>
  <c r="C64" i="3"/>
  <c r="C66" i="3"/>
  <c r="C70" i="3"/>
  <c r="C72" i="3"/>
  <c r="C74" i="3"/>
  <c r="C76" i="3"/>
  <c r="C78" i="3"/>
  <c r="C81" i="3"/>
  <c r="C83" i="3"/>
  <c r="C85" i="3"/>
  <c r="C87" i="3"/>
  <c r="C89" i="3"/>
  <c r="C92" i="3"/>
  <c r="C94" i="3"/>
  <c r="C97" i="3"/>
  <c r="C103" i="3"/>
  <c r="C5" i="3"/>
  <c r="C6" i="3"/>
  <c r="C8" i="3"/>
  <c r="C10" i="3"/>
  <c r="C12" i="3"/>
  <c r="C14" i="3"/>
  <c r="C16" i="3"/>
  <c r="C18" i="3"/>
  <c r="C20" i="3"/>
  <c r="C23" i="3"/>
  <c r="C25" i="3"/>
  <c r="C27" i="3"/>
  <c r="C29" i="3"/>
  <c r="C32" i="3"/>
  <c r="C34" i="3"/>
  <c r="C38" i="3"/>
  <c r="C40" i="3"/>
  <c r="C42" i="3"/>
  <c r="C44" i="3"/>
  <c r="C46" i="3"/>
  <c r="C48" i="3"/>
  <c r="C50" i="3"/>
  <c r="C57" i="3"/>
  <c r="C59" i="3"/>
  <c r="C61" i="3"/>
  <c r="C63" i="3"/>
  <c r="C65" i="3"/>
  <c r="C67" i="3"/>
  <c r="C69" i="3"/>
  <c r="C71" i="3"/>
  <c r="C73" i="3"/>
  <c r="C75" i="3"/>
  <c r="C77" i="3"/>
  <c r="C79" i="3"/>
  <c r="C82" i="3"/>
  <c r="C84" i="3"/>
  <c r="C86" i="3"/>
  <c r="C88" i="3"/>
  <c r="C90" i="3"/>
  <c r="C93" i="3"/>
  <c r="C95" i="3"/>
  <c r="C98" i="3"/>
  <c r="C100" i="3"/>
  <c r="C102" i="3"/>
  <c r="C104" i="3"/>
  <c r="C106" i="3"/>
  <c r="C108" i="3"/>
  <c r="C112" i="3"/>
  <c r="C114" i="3"/>
  <c r="C99" i="3"/>
  <c r="C101" i="3"/>
  <c r="C105" i="3"/>
  <c r="C107" i="3"/>
  <c r="C109" i="3"/>
  <c r="C113" i="3"/>
  <c r="E76" i="3"/>
  <c r="E78" i="3"/>
  <c r="E81" i="3"/>
  <c r="E77" i="3"/>
  <c r="E79" i="3"/>
  <c r="E107" i="3"/>
  <c r="E108" i="3"/>
  <c r="G30" i="3"/>
  <c r="G107" i="3"/>
  <c r="E5" i="3"/>
  <c r="E30" i="3"/>
  <c r="G16" i="3"/>
  <c r="G18" i="3"/>
  <c r="G20" i="3"/>
  <c r="G25" i="3"/>
  <c r="G27" i="3"/>
  <c r="G29" i="3"/>
  <c r="G33" i="3"/>
  <c r="G35" i="3"/>
  <c r="G39" i="3"/>
  <c r="G43" i="3"/>
  <c r="G47" i="3"/>
  <c r="G58" i="3"/>
  <c r="G60" i="3"/>
  <c r="G62" i="3"/>
  <c r="G69" i="3"/>
  <c r="G73" i="3"/>
  <c r="G82" i="3"/>
  <c r="G84" i="3"/>
  <c r="G86" i="3"/>
  <c r="G88" i="3"/>
  <c r="G90" i="3"/>
  <c r="G93" i="3"/>
  <c r="G95" i="3"/>
  <c r="G98" i="3"/>
  <c r="G100" i="3"/>
  <c r="G104" i="3"/>
  <c r="G106" i="3"/>
  <c r="G114" i="3"/>
  <c r="G10" i="3"/>
  <c r="G12" i="3"/>
  <c r="G14" i="3"/>
  <c r="G8" i="3"/>
  <c r="G19" i="3"/>
  <c r="G24" i="3"/>
  <c r="G26" i="3"/>
  <c r="G34" i="3"/>
  <c r="G42" i="3"/>
  <c r="G46" i="3"/>
  <c r="G50" i="3"/>
  <c r="G66" i="3"/>
  <c r="G70" i="3"/>
  <c r="G74" i="3"/>
  <c r="G83" i="3"/>
  <c r="G87" i="3"/>
  <c r="G92" i="3"/>
  <c r="G97" i="3"/>
  <c r="G101" i="3"/>
  <c r="G105" i="3"/>
  <c r="G11" i="3"/>
  <c r="G15" i="3"/>
  <c r="G44" i="3"/>
  <c r="G48" i="3"/>
  <c r="G64" i="3"/>
  <c r="G76" i="3"/>
  <c r="G85" i="3"/>
  <c r="G89" i="3"/>
  <c r="G94" i="3"/>
  <c r="G99" i="3"/>
  <c r="G103" i="3"/>
  <c r="G109" i="3"/>
  <c r="G7" i="3"/>
  <c r="G102" i="3"/>
  <c r="G23" i="3"/>
  <c r="G41" i="3"/>
  <c r="G45" i="3"/>
  <c r="G113" i="3"/>
  <c r="G63" i="3"/>
  <c r="G9" i="3"/>
  <c r="G112" i="3"/>
  <c r="G65" i="3"/>
  <c r="G38" i="3"/>
  <c r="G17" i="3"/>
  <c r="G57" i="3"/>
  <c r="G61" i="3"/>
  <c r="G59" i="3"/>
  <c r="G72" i="3"/>
  <c r="G32" i="3"/>
  <c r="G75" i="3"/>
  <c r="G49" i="3"/>
  <c r="G13" i="3"/>
  <c r="G28" i="3"/>
  <c r="G71" i="3"/>
  <c r="G67" i="3"/>
  <c r="G56" i="3"/>
  <c r="G40" i="3"/>
  <c r="G22" i="3"/>
  <c r="G6" i="3"/>
  <c r="I115" i="3"/>
  <c r="E18" i="3"/>
  <c r="E23" i="3"/>
  <c r="E27" i="3"/>
  <c r="E33" i="3"/>
  <c r="E39" i="3"/>
  <c r="E43" i="3"/>
  <c r="E47" i="3"/>
  <c r="E60" i="3"/>
  <c r="E84" i="3"/>
  <c r="E88" i="3"/>
  <c r="E93" i="3"/>
  <c r="E98" i="3"/>
  <c r="E102" i="3"/>
  <c r="E106" i="3"/>
  <c r="E114" i="3"/>
  <c r="E9" i="3"/>
  <c r="E26" i="3"/>
  <c r="E38" i="3"/>
  <c r="E42" i="3"/>
  <c r="E46" i="3"/>
  <c r="E50" i="3"/>
  <c r="E63" i="3"/>
  <c r="E66" i="3"/>
  <c r="E70" i="3"/>
  <c r="E74" i="3"/>
  <c r="E85" i="3"/>
  <c r="E89" i="3"/>
  <c r="E94" i="3"/>
  <c r="E99" i="3"/>
  <c r="E103" i="3"/>
  <c r="E14" i="3"/>
  <c r="E105" i="3"/>
  <c r="E8" i="3"/>
  <c r="E16" i="3"/>
  <c r="E20" i="3"/>
  <c r="E25" i="3"/>
  <c r="E29" i="3"/>
  <c r="E35" i="3"/>
  <c r="E45" i="3"/>
  <c r="E58" i="3"/>
  <c r="E62" i="3"/>
  <c r="E65" i="3"/>
  <c r="E69" i="3"/>
  <c r="E73" i="3"/>
  <c r="E82" i="3"/>
  <c r="E86" i="3"/>
  <c r="E90" i="3"/>
  <c r="E95" i="3"/>
  <c r="E100" i="3"/>
  <c r="E104" i="3"/>
  <c r="E112" i="3"/>
  <c r="E7" i="3"/>
  <c r="E11" i="3"/>
  <c r="E15" i="3"/>
  <c r="E19" i="3"/>
  <c r="E24" i="3"/>
  <c r="E34" i="3"/>
  <c r="E44" i="3"/>
  <c r="E48" i="3"/>
  <c r="E64" i="3"/>
  <c r="E83" i="3"/>
  <c r="E92" i="3"/>
  <c r="E101" i="3"/>
  <c r="E10" i="3"/>
  <c r="E113" i="3"/>
  <c r="E87" i="3"/>
  <c r="E97" i="3"/>
  <c r="E109" i="3"/>
  <c r="E12" i="3"/>
  <c r="E57" i="3"/>
  <c r="E72" i="3"/>
  <c r="E13" i="3"/>
  <c r="E49" i="3"/>
  <c r="E17" i="3"/>
  <c r="E41" i="3"/>
  <c r="E61" i="3"/>
  <c r="E28" i="3"/>
  <c r="E32" i="3"/>
  <c r="E59" i="3"/>
  <c r="E75" i="3"/>
  <c r="E71" i="3"/>
  <c r="E67" i="3"/>
  <c r="E6" i="3"/>
  <c r="E22" i="3"/>
  <c r="E56" i="3"/>
  <c r="E40" i="3"/>
  <c r="G5" i="3"/>
</calcChain>
</file>

<file path=xl/sharedStrings.xml><?xml version="1.0" encoding="utf-8"?>
<sst xmlns="http://schemas.openxmlformats.org/spreadsheetml/2006/main" count="196" uniqueCount="121">
  <si>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</si>
  <si>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</si>
  <si>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</si>
  <si>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</si>
  <si>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</si>
  <si>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</si>
  <si>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</si>
  <si>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</si>
  <si>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</si>
  <si>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</si>
  <si>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</si>
  <si>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</si>
  <si>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Основное мероприятие «Реализация отдельных мероприятий по образовательным программам начального, общего, основного общего, среднего общего федерального проекта «Успех каждого ребенка» национального проекта «Образование»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</si>
  <si>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</si>
  <si>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</si>
  <si>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</si>
  <si>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</si>
  <si>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</si>
  <si>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</si>
  <si>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</si>
  <si>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</si>
  <si>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</si>
  <si>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</si>
  <si>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</si>
  <si>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</si>
  <si>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</si>
  <si>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</si>
  <si>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</si>
  <si>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</si>
  <si>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</si>
  <si>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</si>
  <si>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</si>
  <si>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</si>
  <si>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"Оказание адресной социальной помощи отдельным категориям граждан"</t>
  </si>
  <si>
    <t>Основное мероприятие "Обеспечение и совершенствование социальной поддержки семьи и детей"</t>
  </si>
  <si>
    <t>Основное мероприятие "Развитие воспитательной и пропагандитской работы с населением"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</si>
  <si>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</si>
  <si>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</si>
  <si>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</si>
  <si>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</si>
  <si>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</si>
  <si>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 xml:space="preserve"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</t>
  </si>
  <si>
    <t>5.3. Подпрограмма «Управление муниципальным имуществом в Кемском муниципальном районе»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</si>
  <si>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</si>
  <si>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</si>
  <si>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</si>
  <si>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</si>
  <si>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</si>
  <si>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</si>
  <si>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</si>
  <si>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</si>
  <si>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</si>
  <si>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</si>
  <si>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</si>
  <si>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</si>
  <si>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</si>
  <si>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</si>
  <si>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</si>
  <si>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</si>
  <si>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</si>
  <si>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</si>
  <si>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</si>
  <si>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</si>
  <si>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</si>
  <si>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</si>
  <si>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Представительские расходы муниципального образования </t>
  </si>
  <si>
    <t xml:space="preserve">Резервный фонд администрации для предупреждения и ликвидации чрезвычайных ситуаций </t>
  </si>
  <si>
    <t xml:space="preserve">Резерв на финансовое обеспечение расходных обязательств муниципальных образований, софинансируемых из вышестоящих бюджетов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</si>
  <si>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</si>
  <si>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</si>
  <si>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Реализация мероприятий из резервного фонда Правительства Республики Карелия для ликвидации чрезвычайных ситуаций</t>
  </si>
  <si>
    <t>Мероприятия по обеспечению охраны и сохранения объектов культурного наследия (памятников истории и культуры) муниципального значения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</si>
  <si>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</si>
  <si>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</si>
  <si>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</si>
  <si>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</si>
  <si>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</si>
  <si>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>х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</si>
  <si>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</si>
  <si>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</si>
  <si>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"Обеспечение и реализация мероприятий по коммунальному хозяйству"</t>
  </si>
  <si>
    <t>8.2.Муниципальная программа "Обеспечение жильем и повышение качества жилищно-коммунальных услуг на территории Кемского района"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</si>
  <si>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</si>
  <si>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>Осуществление полномочий по формированию, утверждению, исполнению и контролю за исполнением бюджетов (Иные закупки товаров, работ и услуг для обеспечения государственных (муниципальных) нужд)</t>
  </si>
  <si>
    <t>10. Непрограммные статьи расходов</t>
  </si>
  <si>
    <t>11. Адресная программа "Переселение граждан из аварийного жилищного фонда"</t>
  </si>
  <si>
    <t>11.1.Подпрограмма "Переселение граждан из аварийного жилищного фонда"</t>
  </si>
  <si>
    <t>x</t>
  </si>
  <si>
    <t>Расходы на содержание аппаратов, финансовое обеспечение деятельности учреждений</t>
  </si>
  <si>
    <t>Непрограммные статьи расходов</t>
  </si>
  <si>
    <t>Основное мероприятие "Региональный проект "Патриотическое воспитание граждан Российской Федерации" в рамках реализации национального проекта "Образование"</t>
  </si>
  <si>
    <t>Основное мероприятие «Региональный проект «Культурная среда» в рамках реализации национального проекта «Культура»</t>
  </si>
  <si>
    <t>Осуществление полномочий контрольно - счетного органа</t>
  </si>
  <si>
    <t>Осуществление полномочий контрольно-счётного органа по  внешнему муниципальному финансовому контролю</t>
  </si>
  <si>
    <t>Основное мероприятие "Реализация отдельных мероприятий по образовательным программам начального, общего, основного общего, среднего общего федерального проекта "Успех каждого ребенка" национального проекта "Образование"</t>
  </si>
  <si>
    <t>Основное мероприятие «Реализация дополнительного образования по общеразвивающей программе»</t>
  </si>
  <si>
    <t>2.4.Подпрограмма "Охрана и сохранение объектов культурного наследия (памятников истории и культуры), расположенных в границах Кемского муниципального района"</t>
  </si>
  <si>
    <t>Основное мероприятие "Обеспечение сохранности объектов культурного наследия"</t>
  </si>
  <si>
    <t>1.6. Основное мероприятие "Обеспечение реализации муниципальной программы"</t>
  </si>
  <si>
    <t>2.5. Основное мероприятие "Обеспечение реализации муниципальной программы"</t>
  </si>
  <si>
    <t>4.2. Подпрограмма «Профилактика терроризма, а также минимизация и (или) ликвидация последствий его проявления на территории муниципального образования»</t>
  </si>
  <si>
    <t>Основное мероприятие "Разработка и организация размещения памяток для информирования населения в местах массового скопления граждан"</t>
  </si>
  <si>
    <t>4.3. Подпрограмма "Профилактика немедицинского потребления наркотиков"</t>
  </si>
  <si>
    <t>Основное мероприятие "Использование наглядной агитации и литературы по профилактике наркомании, буклетов, листовок, методических пособий, памяток для детей, подростков, педагогов и родителей"</t>
  </si>
  <si>
    <t>4.4. Подпрограмма "Профилактика правонарушений"</t>
  </si>
  <si>
    <t>Основное мероприятие "Проведение акции "День борьбы с вредными привычками"</t>
  </si>
  <si>
    <t>4.5. Подпрограмма "Противодействие экстремизму на территории Кемского муниципального района"</t>
  </si>
  <si>
    <t>Основное мероприятие "Обеспечение и реализация мероприятий по жилищному хозяйству"</t>
  </si>
  <si>
    <t xml:space="preserve"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 правонарушениях </t>
  </si>
  <si>
    <t>Осуществление полномочий по внешнему муниципальному контролю</t>
  </si>
  <si>
    <t>Реализация мероприятий региональной программы Республики Карелия "Модернизация систем коммунальной инфраструктуры Республики Карелия (2023-2027годы) за счет средств, поступивших от публично-правовой компании "Фонд развития территорий"</t>
  </si>
  <si>
    <t>Иной межбюджетный трансферт, в целях софинансирования расходных обязательств поселений</t>
  </si>
  <si>
    <t>Реализация мероприятий в рамках иного межбюджетного трансферта на организацию информирования населения на тему патриотизма на территории Республики Карелия</t>
  </si>
  <si>
    <t>Информация о расходах бюджета Кемского муниципального района по муниципальным программам и непрограмным направлениям деятельности за 9 месяцев 2024 года</t>
  </si>
  <si>
    <t>Факт на 01.10.2023 отчетный год</t>
  </si>
  <si>
    <t>План на 2024 год по состоянию на 01.10.2024 (текущий ) год</t>
  </si>
  <si>
    <t>Факт на 01.10.2024 (текущий) год</t>
  </si>
  <si>
    <t>Реализация мероприятий на поддержку развития территориального общественного самоуправления</t>
  </si>
  <si>
    <t>Реализация мероприятий в рамках иного межбюджетного трансферта на содействие решению вопросов, направленных в государственной информационной системе "Активный гражданин Республики Карелия"</t>
  </si>
  <si>
    <t>Реализация мероприятий в рамках иного межбюджетного трансферта на 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</si>
  <si>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Резерв на финансовое обеспечение расходных обязательств муниципальных образований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</si>
</sst>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10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4" fillId="0" borderId="0" xfId="0" applyFont="1" applyFill="1"/>
    <xf numFmtId="3" fontId="1" fillId="3" borderId="3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3" fillId="3" borderId="3" xfId="0" applyFont="1" applyFill="1" applyBorder="1" applyAlignment="1">
      <alignment vertical="center" wrapText="1"/>
    </xf>
    <xf numFmtId="165" fontId="1" fillId="3" borderId="3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4" fillId="4" borderId="0" xfId="0" applyFont="1" applyFill="1"/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9" fillId="2" borderId="0" xfId="0" applyFont="1" applyFill="1"/>
    <xf numFmtId="3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right" vertical="center" wrapText="1"/>
    </xf>
    <xf numFmtId="3" fontId="1" fillId="2" borderId="7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/>
    </xf>
    <xf numFmtId="164" fontId="4" fillId="2" borderId="0" xfId="0" applyNumberFormat="1" applyFont="1" applyFill="1"/>
    <xf numFmtId="0" fontId="3" fillId="2" borderId="3" xfId="0" applyFont="1" applyFill="1" applyBorder="1" applyAlignment="1">
      <alignment vertical="center" wrapText="1"/>
    </xf>
    <xf numFmtId="165" fontId="1" fillId="2" borderId="3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1" fontId="1" fillId="2" borderId="7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5" borderId="4" xfId="0" applyFont="1" applyFill="1" applyBorder="1" applyAlignment="1">
      <alignment vertical="center" wrapText="1"/>
    </xf>
    <xf numFmtId="3" fontId="2" fillId="5" borderId="5" xfId="0" applyNumberFormat="1" applyFont="1" applyFill="1" applyBorder="1" applyAlignment="1">
      <alignment horizontal="center" vertical="center"/>
    </xf>
    <xf numFmtId="165" fontId="2" fillId="5" borderId="5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vertical="center" wrapText="1"/>
    </xf>
    <xf numFmtId="3" fontId="8" fillId="6" borderId="5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vertical="center" wrapText="1"/>
    </xf>
    <xf numFmtId="1" fontId="2" fillId="5" borderId="6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vertical="center" wrapText="1"/>
    </xf>
    <xf numFmtId="3" fontId="8" fillId="5" borderId="5" xfId="0" applyNumberFormat="1" applyFont="1" applyFill="1" applyBorder="1" applyAlignment="1">
      <alignment horizontal="center" vertical="center"/>
    </xf>
    <xf numFmtId="165" fontId="8" fillId="5" borderId="5" xfId="0" applyNumberFormat="1" applyFont="1" applyFill="1" applyBorder="1" applyAlignment="1">
      <alignment horizontal="center" vertical="center"/>
    </xf>
    <xf numFmtId="1" fontId="8" fillId="5" borderId="6" xfId="0" applyNumberFormat="1" applyFont="1" applyFill="1" applyBorder="1" applyAlignment="1">
      <alignment horizontal="center" vertical="center"/>
    </xf>
    <xf numFmtId="165" fontId="8" fillId="6" borderId="5" xfId="0" applyNumberFormat="1" applyFont="1" applyFill="1" applyBorder="1" applyAlignment="1">
      <alignment horizontal="center" vertical="center"/>
    </xf>
    <xf numFmtId="3" fontId="2" fillId="6" borderId="5" xfId="0" applyNumberFormat="1" applyFont="1" applyFill="1" applyBorder="1" applyAlignment="1">
      <alignment horizontal="center" vertical="center"/>
    </xf>
    <xf numFmtId="9" fontId="2" fillId="6" borderId="6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5"/>
  <sheetViews>
    <sheetView tabSelected="1" workbookViewId="0">
      <pane ySplit="3" topLeftCell="A4" activePane="bottomLeft" state="frozen"/>
      <selection pane="bottomLeft" activeCell="J112" sqref="J112"/>
    </sheetView>
  </sheetViews>
  <sheetFormatPr defaultRowHeight="12.75" x14ac:dyDescent="0.2"/>
  <cols>
    <col min="1" max="1" width="54.85546875" style="9" customWidth="1"/>
    <col min="2" max="2" width="15" style="41" customWidth="1"/>
    <col min="3" max="3" width="14.28515625" style="5" customWidth="1"/>
    <col min="4" max="4" width="15.42578125" style="5" customWidth="1"/>
    <col min="5" max="5" width="15.7109375" style="5" customWidth="1"/>
    <col min="6" max="6" width="17.140625" style="5" customWidth="1"/>
    <col min="7" max="7" width="16" style="5" customWidth="1"/>
    <col min="8" max="9" width="15.85546875" style="5" customWidth="1"/>
    <col min="10" max="10" width="9.140625" style="5"/>
    <col min="11" max="11" width="20.85546875" style="5" customWidth="1"/>
    <col min="12" max="16384" width="9.140625" style="5"/>
  </cols>
  <sheetData>
    <row r="1" spans="1:11" ht="41.25" customHeight="1" x14ac:dyDescent="0.2">
      <c r="A1" s="54" t="s">
        <v>113</v>
      </c>
      <c r="B1" s="54"/>
      <c r="C1" s="54"/>
      <c r="D1" s="54"/>
      <c r="E1" s="54"/>
      <c r="F1" s="54"/>
      <c r="G1" s="54"/>
      <c r="H1" s="54"/>
      <c r="I1" s="54"/>
    </row>
    <row r="2" spans="1:11" ht="27" customHeight="1" x14ac:dyDescent="0.25">
      <c r="A2" s="7"/>
      <c r="B2" s="38"/>
      <c r="C2" s="1"/>
      <c r="D2" s="1"/>
      <c r="E2" s="1"/>
      <c r="F2" s="1"/>
      <c r="G2" s="1"/>
      <c r="H2" s="1"/>
      <c r="I2" s="8" t="s">
        <v>2</v>
      </c>
    </row>
    <row r="3" spans="1:11" ht="80.25" customHeight="1" x14ac:dyDescent="0.2">
      <c r="A3" s="2" t="s">
        <v>0</v>
      </c>
      <c r="B3" s="39" t="s">
        <v>114</v>
      </c>
      <c r="C3" s="2" t="s">
        <v>3</v>
      </c>
      <c r="D3" s="2" t="s">
        <v>115</v>
      </c>
      <c r="E3" s="2" t="s">
        <v>4</v>
      </c>
      <c r="F3" s="2" t="s">
        <v>116</v>
      </c>
      <c r="G3" s="2" t="s">
        <v>4</v>
      </c>
      <c r="H3" s="2" t="s">
        <v>1</v>
      </c>
      <c r="I3" s="2" t="s">
        <v>5</v>
      </c>
      <c r="J3" s="11"/>
      <c r="K3" s="12"/>
    </row>
    <row r="4" spans="1:11" ht="15.75" thickBot="1" x14ac:dyDescent="0.3">
      <c r="A4" s="13">
        <v>1</v>
      </c>
      <c r="B4" s="40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</row>
    <row r="5" spans="1:11" ht="43.5" thickBot="1" x14ac:dyDescent="0.25">
      <c r="A5" s="60" t="s">
        <v>6</v>
      </c>
      <c r="B5" s="56">
        <f>SUM(B6+B9+B13+B17+B20)</f>
        <v>359313.1</v>
      </c>
      <c r="C5" s="57">
        <f>B24/$B$115</f>
        <v>1.1301885338786028E-2</v>
      </c>
      <c r="D5" s="56">
        <f>SUM(D6+D9+D13+D17+D20+D21)</f>
        <v>557732.49</v>
      </c>
      <c r="E5" s="57">
        <f>D5/$D$115</f>
        <v>0.69496678104021259</v>
      </c>
      <c r="F5" s="56">
        <f>SUM(F6+F9+F13+F17+F20+F21)</f>
        <v>397073.53</v>
      </c>
      <c r="G5" s="57">
        <f>F5/$F$115</f>
        <v>0.7119820195754637</v>
      </c>
      <c r="H5" s="56">
        <f>F5/B5*100-100</f>
        <v>10.509060204039343</v>
      </c>
      <c r="I5" s="61">
        <f>F5/D5*100</f>
        <v>71.194261965983017</v>
      </c>
    </row>
    <row r="6" spans="1:11" ht="27.75" customHeight="1" x14ac:dyDescent="0.2">
      <c r="A6" s="42" t="s">
        <v>7</v>
      </c>
      <c r="B6" s="31">
        <f>B7+B8</f>
        <v>87464.6</v>
      </c>
      <c r="C6" s="43">
        <f>B25/$B$115</f>
        <v>2.7668353825292848E-2</v>
      </c>
      <c r="D6" s="31">
        <f>D7+D8</f>
        <v>134010.4</v>
      </c>
      <c r="E6" s="43">
        <f>D6/$D$115</f>
        <v>0.16698467093769506</v>
      </c>
      <c r="F6" s="31">
        <f>F7+F8</f>
        <v>95518.2</v>
      </c>
      <c r="G6" s="43">
        <f>F6/$F$115</f>
        <v>0.17127115207657645</v>
      </c>
      <c r="H6" s="31">
        <f t="shared" ref="H6:H78" si="0">F6/B6*100-100</f>
        <v>9.207839514500705</v>
      </c>
      <c r="I6" s="44">
        <f t="shared" ref="I6:I78" si="1">F6/D6*100</f>
        <v>71.27670688245091</v>
      </c>
    </row>
    <row r="7" spans="1:11" ht="45" x14ac:dyDescent="0.2">
      <c r="A7" s="32" t="s">
        <v>9</v>
      </c>
      <c r="B7" s="3">
        <v>87464.6</v>
      </c>
      <c r="C7" s="4">
        <f>B26/$B$115</f>
        <v>4.615565681593924E-3</v>
      </c>
      <c r="D7" s="3">
        <v>134010.4</v>
      </c>
      <c r="E7" s="4">
        <f>D7/$D$115</f>
        <v>0.16698467093769506</v>
      </c>
      <c r="F7" s="3">
        <v>95518.2</v>
      </c>
      <c r="G7" s="4">
        <f>F7/$F$115</f>
        <v>0.17127115207657645</v>
      </c>
      <c r="H7" s="31">
        <f t="shared" si="0"/>
        <v>9.207839514500705</v>
      </c>
      <c r="I7" s="10">
        <f t="shared" si="1"/>
        <v>71.27670688245091</v>
      </c>
    </row>
    <row r="8" spans="1:11" ht="24.75" hidden="1" customHeight="1" x14ac:dyDescent="0.2">
      <c r="A8" s="6" t="s">
        <v>10</v>
      </c>
      <c r="B8" s="3">
        <v>0</v>
      </c>
      <c r="C8" s="4">
        <f>B27/$B$115</f>
        <v>0</v>
      </c>
      <c r="D8" s="3">
        <v>0</v>
      </c>
      <c r="E8" s="4">
        <f>D8/$D$115</f>
        <v>0</v>
      </c>
      <c r="F8" s="3">
        <v>0</v>
      </c>
      <c r="G8" s="4">
        <f>F8/$F$115</f>
        <v>0</v>
      </c>
      <c r="H8" s="31" t="e">
        <f t="shared" si="0"/>
        <v>#DIV/0!</v>
      </c>
      <c r="I8" s="10" t="s">
        <v>87</v>
      </c>
    </row>
    <row r="9" spans="1:11" ht="30" x14ac:dyDescent="0.2">
      <c r="A9" s="47" t="s">
        <v>8</v>
      </c>
      <c r="B9" s="3">
        <f>B10+B11+B12</f>
        <v>237617.4</v>
      </c>
      <c r="C9" s="4">
        <f>B28/$B$115</f>
        <v>3.7614081215054378E-2</v>
      </c>
      <c r="D9" s="3">
        <f>SUM(D10:D12)</f>
        <v>372898.59</v>
      </c>
      <c r="E9" s="4">
        <f>D9/$D$115</f>
        <v>0.46465310411938532</v>
      </c>
      <c r="F9" s="3">
        <f>SUM(F10:F12)</f>
        <v>263422.10000000003</v>
      </c>
      <c r="G9" s="4">
        <f>F9/$F$115</f>
        <v>0.47233518376007022</v>
      </c>
      <c r="H9" s="31">
        <f t="shared" si="0"/>
        <v>10.859768686973268</v>
      </c>
      <c r="I9" s="10">
        <f t="shared" si="1"/>
        <v>70.641752761789746</v>
      </c>
    </row>
    <row r="10" spans="1:11" ht="45" x14ac:dyDescent="0.2">
      <c r="A10" s="32" t="s">
        <v>11</v>
      </c>
      <c r="B10" s="3">
        <v>236698.9</v>
      </c>
      <c r="C10" s="4">
        <f>B29/$B$115</f>
        <v>2.4833682090466574E-2</v>
      </c>
      <c r="D10" s="3">
        <v>371029.09</v>
      </c>
      <c r="E10" s="4">
        <f>D10/$D$115</f>
        <v>0.46232359952632368</v>
      </c>
      <c r="F10" s="3">
        <v>262148.40000000002</v>
      </c>
      <c r="G10" s="4">
        <f>F10/$F$115</f>
        <v>0.47005134605793664</v>
      </c>
      <c r="H10" s="31">
        <f t="shared" si="0"/>
        <v>10.75184548808636</v>
      </c>
      <c r="I10" s="10">
        <f t="shared" si="1"/>
        <v>70.654406100610601</v>
      </c>
    </row>
    <row r="11" spans="1:11" ht="72.75" customHeight="1" x14ac:dyDescent="0.2">
      <c r="A11" s="32" t="s">
        <v>94</v>
      </c>
      <c r="B11" s="3">
        <v>0</v>
      </c>
      <c r="C11" s="4">
        <f>B30/$B$115</f>
        <v>7.8840789648072455E-3</v>
      </c>
      <c r="D11" s="3">
        <v>157</v>
      </c>
      <c r="E11" s="4">
        <f>D11/$D$115</f>
        <v>1.9563103563020575E-4</v>
      </c>
      <c r="F11" s="3">
        <v>157</v>
      </c>
      <c r="G11" s="4">
        <f>F11/$F$115</f>
        <v>2.8151253767368421E-4</v>
      </c>
      <c r="H11" s="3" t="s">
        <v>77</v>
      </c>
      <c r="I11" s="10" t="s">
        <v>87</v>
      </c>
    </row>
    <row r="12" spans="1:11" ht="64.5" customHeight="1" x14ac:dyDescent="0.2">
      <c r="A12" s="32" t="s">
        <v>90</v>
      </c>
      <c r="B12" s="3">
        <v>918.5</v>
      </c>
      <c r="C12" s="4">
        <f>B32/$B$115</f>
        <v>1.0319054966161059E-2</v>
      </c>
      <c r="D12" s="3">
        <v>1712.5</v>
      </c>
      <c r="E12" s="4">
        <f>D12/$D$115</f>
        <v>2.1338735574313846E-3</v>
      </c>
      <c r="F12" s="3">
        <v>1116.7</v>
      </c>
      <c r="G12" s="4">
        <f>F12/$F$115</f>
        <v>2.0023251644598929E-3</v>
      </c>
      <c r="H12" s="3">
        <f t="shared" si="0"/>
        <v>21.578660860097983</v>
      </c>
      <c r="I12" s="10">
        <f t="shared" si="1"/>
        <v>65.208759124087592</v>
      </c>
    </row>
    <row r="13" spans="1:11" ht="30" x14ac:dyDescent="0.2">
      <c r="A13" s="47" t="s">
        <v>13</v>
      </c>
      <c r="B13" s="3">
        <f>SUM(B14:B16)</f>
        <v>15234</v>
      </c>
      <c r="C13" s="4">
        <f>B33/$B$115</f>
        <v>9.3398288739992962E-3</v>
      </c>
      <c r="D13" s="3">
        <f>SUM(D14:D16)</f>
        <v>20926.099999999999</v>
      </c>
      <c r="E13" s="4">
        <f>D13/$D$115</f>
        <v>2.6075124934402855E-2</v>
      </c>
      <c r="F13" s="3">
        <f>SUM(F14:F16)</f>
        <v>15256.1</v>
      </c>
      <c r="G13" s="4">
        <f>F13/$F$115</f>
        <v>2.7355308445882128E-2</v>
      </c>
      <c r="H13" s="3">
        <f>F13/B13*100-100</f>
        <v>0.1450702376263564</v>
      </c>
      <c r="I13" s="10">
        <f t="shared" si="1"/>
        <v>72.904650173706528</v>
      </c>
    </row>
    <row r="14" spans="1:11" ht="32.25" customHeight="1" x14ac:dyDescent="0.2">
      <c r="A14" s="32" t="s">
        <v>14</v>
      </c>
      <c r="B14" s="3">
        <v>15234</v>
      </c>
      <c r="C14" s="4">
        <f>B34/$B$115</f>
        <v>9.792260921617623E-4</v>
      </c>
      <c r="D14" s="3">
        <v>20926.099999999999</v>
      </c>
      <c r="E14" s="4">
        <f>D14/$D$115</f>
        <v>2.6075124934402855E-2</v>
      </c>
      <c r="F14" s="3">
        <v>15256.1</v>
      </c>
      <c r="G14" s="4">
        <f>F14/$F$115</f>
        <v>2.7355308445882128E-2</v>
      </c>
      <c r="H14" s="3">
        <f t="shared" si="0"/>
        <v>0.1450702376263564</v>
      </c>
      <c r="I14" s="10">
        <f t="shared" si="1"/>
        <v>72.904650173706528</v>
      </c>
    </row>
    <row r="15" spans="1:11" ht="37.5" hidden="1" customHeight="1" x14ac:dyDescent="0.2">
      <c r="A15" s="32" t="s">
        <v>15</v>
      </c>
      <c r="B15" s="3">
        <v>0</v>
      </c>
      <c r="C15" s="4">
        <f>B35/$B$115</f>
        <v>0</v>
      </c>
      <c r="D15" s="3">
        <v>0</v>
      </c>
      <c r="E15" s="4">
        <f>D15/$D$115</f>
        <v>0</v>
      </c>
      <c r="F15" s="3">
        <v>0</v>
      </c>
      <c r="G15" s="4">
        <f>F15/$F$115</f>
        <v>0</v>
      </c>
      <c r="H15" s="3" t="e">
        <f t="shared" si="0"/>
        <v>#DIV/0!</v>
      </c>
      <c r="I15" s="10" t="s">
        <v>87</v>
      </c>
    </row>
    <row r="16" spans="1:11" ht="77.25" customHeight="1" x14ac:dyDescent="0.2">
      <c r="A16" s="32" t="s">
        <v>12</v>
      </c>
      <c r="B16" s="3">
        <v>0</v>
      </c>
      <c r="C16" s="4">
        <f>B38/$B$115</f>
        <v>3.5473707716824784E-5</v>
      </c>
      <c r="D16" s="3">
        <v>0</v>
      </c>
      <c r="E16" s="4">
        <f>D16/$D$115</f>
        <v>0</v>
      </c>
      <c r="F16" s="3">
        <v>0</v>
      </c>
      <c r="G16" s="4">
        <f>F16/$F$115</f>
        <v>0</v>
      </c>
      <c r="H16" s="3" t="s">
        <v>87</v>
      </c>
      <c r="I16" s="10" t="s">
        <v>77</v>
      </c>
    </row>
    <row r="17" spans="1:9" ht="16.5" customHeight="1" x14ac:dyDescent="0.2">
      <c r="A17" s="47" t="s">
        <v>16</v>
      </c>
      <c r="B17" s="3">
        <f>SUM(B18:B19)</f>
        <v>85.5</v>
      </c>
      <c r="C17" s="4">
        <f>B39/$B$115</f>
        <v>3.5473707716824784E-5</v>
      </c>
      <c r="D17" s="3">
        <f>SUM(D18:D19)</f>
        <v>130</v>
      </c>
      <c r="E17" s="4">
        <f>D17/$D$115</f>
        <v>1.619874817320175E-4</v>
      </c>
      <c r="F17" s="3">
        <f>SUM(F18:F19)</f>
        <v>58.23</v>
      </c>
      <c r="G17" s="4">
        <f>F17/$F$115</f>
        <v>1.044106692276346E-4</v>
      </c>
      <c r="H17" s="3">
        <f t="shared" si="0"/>
        <v>-31.89473684210526</v>
      </c>
      <c r="I17" s="10">
        <f t="shared" si="1"/>
        <v>44.792307692307695</v>
      </c>
    </row>
    <row r="18" spans="1:9" ht="30" customHeight="1" x14ac:dyDescent="0.2">
      <c r="A18" s="32" t="s">
        <v>17</v>
      </c>
      <c r="B18" s="3">
        <v>85.5</v>
      </c>
      <c r="C18" s="4">
        <f>B40/$B$115</f>
        <v>2.577193320473083E-2</v>
      </c>
      <c r="D18" s="3">
        <v>130</v>
      </c>
      <c r="E18" s="4">
        <f>D18/$D$115</f>
        <v>1.619874817320175E-4</v>
      </c>
      <c r="F18" s="3">
        <v>58.23</v>
      </c>
      <c r="G18" s="4">
        <f>F18/$F$115</f>
        <v>1.044106692276346E-4</v>
      </c>
      <c r="H18" s="3">
        <f t="shared" si="0"/>
        <v>-31.89473684210526</v>
      </c>
      <c r="I18" s="10">
        <f t="shared" si="1"/>
        <v>44.792307692307695</v>
      </c>
    </row>
    <row r="19" spans="1:9" ht="45" x14ac:dyDescent="0.2">
      <c r="A19" s="32" t="s">
        <v>18</v>
      </c>
      <c r="B19" s="3">
        <v>0</v>
      </c>
      <c r="C19" s="4">
        <f>B41/$B$115</f>
        <v>1.928157258535413E-2</v>
      </c>
      <c r="D19" s="3">
        <v>0</v>
      </c>
      <c r="E19" s="4">
        <f>D19/$D$115</f>
        <v>0</v>
      </c>
      <c r="F19" s="3">
        <v>0</v>
      </c>
      <c r="G19" s="4">
        <f>F19/$F$115</f>
        <v>0</v>
      </c>
      <c r="H19" s="3" t="s">
        <v>87</v>
      </c>
      <c r="I19" s="10" t="s">
        <v>87</v>
      </c>
    </row>
    <row r="20" spans="1:9" ht="36" customHeight="1" x14ac:dyDescent="0.2">
      <c r="A20" s="47" t="s">
        <v>56</v>
      </c>
      <c r="B20" s="3">
        <v>18911.599999999999</v>
      </c>
      <c r="C20" s="4">
        <f>B42/$B$115</f>
        <v>1.1200016990957498E-2</v>
      </c>
      <c r="D20" s="3">
        <v>29767.4</v>
      </c>
      <c r="E20" s="4">
        <f>D20/$D$115</f>
        <v>3.7091893566997367E-2</v>
      </c>
      <c r="F20" s="3">
        <v>22818.9</v>
      </c>
      <c r="G20" s="4">
        <f>F20/$F$115</f>
        <v>4.0915964623707217E-2</v>
      </c>
      <c r="H20" s="3">
        <f t="shared" si="0"/>
        <v>20.660864231476992</v>
      </c>
      <c r="I20" s="10">
        <f t="shared" si="1"/>
        <v>76.65734998689841</v>
      </c>
    </row>
    <row r="21" spans="1:9" ht="30.75" thickBot="1" x14ac:dyDescent="0.25">
      <c r="A21" s="53" t="s">
        <v>98</v>
      </c>
      <c r="B21" s="37">
        <v>0</v>
      </c>
      <c r="C21" s="4">
        <f>B43/$B$115</f>
        <v>5.4085073834994196E-3</v>
      </c>
      <c r="D21" s="37">
        <v>0</v>
      </c>
      <c r="E21" s="46">
        <f>D21/$D$115</f>
        <v>0</v>
      </c>
      <c r="F21" s="37">
        <v>0</v>
      </c>
      <c r="G21" s="46">
        <f>F21/$F$115</f>
        <v>0</v>
      </c>
      <c r="H21" s="3" t="s">
        <v>87</v>
      </c>
      <c r="I21" s="3" t="s">
        <v>87</v>
      </c>
    </row>
    <row r="22" spans="1:9" ht="45" customHeight="1" thickBot="1" x14ac:dyDescent="0.25">
      <c r="A22" s="60" t="s">
        <v>19</v>
      </c>
      <c r="B22" s="56">
        <f>SUM(B23+B28+B32+B35+B37)</f>
        <v>54465.2</v>
      </c>
      <c r="C22" s="57">
        <f>B43/$B$115</f>
        <v>5.4085073834994196E-3</v>
      </c>
      <c r="D22" s="56">
        <f>SUM(D23+D28+D32+D35+D37)</f>
        <v>84309.79</v>
      </c>
      <c r="E22" s="57">
        <f>D22/$D$115</f>
        <v>0.10505485051888638</v>
      </c>
      <c r="F22" s="56">
        <f>SUM(F23+F28+F32+F35+F37)</f>
        <v>58042.299999999996</v>
      </c>
      <c r="G22" s="57">
        <f>F22/$F$115</f>
        <v>0.10407410933386803</v>
      </c>
      <c r="H22" s="56">
        <f t="shared" si="0"/>
        <v>6.5676799130453816</v>
      </c>
      <c r="I22" s="61">
        <f t="shared" si="1"/>
        <v>68.844080859411463</v>
      </c>
    </row>
    <row r="23" spans="1:9" ht="45" x14ac:dyDescent="0.2">
      <c r="A23" s="42" t="s">
        <v>20</v>
      </c>
      <c r="B23" s="31">
        <f>SUM(B24:B26)</f>
        <v>22976.3</v>
      </c>
      <c r="C23" s="43">
        <f>B44/$B$115</f>
        <v>2.6730482108972089E-3</v>
      </c>
      <c r="D23" s="31">
        <f>SUM(D24:D27)</f>
        <v>37363.200000000004</v>
      </c>
      <c r="E23" s="43">
        <f>D23/$D$115</f>
        <v>4.6556697518843976E-2</v>
      </c>
      <c r="F23" s="31">
        <f>SUM(F24:F27)</f>
        <v>23951.699999999997</v>
      </c>
      <c r="G23" s="43">
        <f>F23/$F$115</f>
        <v>4.2947158271329819E-2</v>
      </c>
      <c r="H23" s="31">
        <f t="shared" si="0"/>
        <v>4.2452440123083193</v>
      </c>
      <c r="I23" s="44">
        <f t="shared" si="1"/>
        <v>64.105055241521057</v>
      </c>
    </row>
    <row r="24" spans="1:9" ht="30" x14ac:dyDescent="0.2">
      <c r="A24" s="32" t="s">
        <v>21</v>
      </c>
      <c r="B24" s="3">
        <v>5957.8</v>
      </c>
      <c r="C24" s="4">
        <f>B45/$B$115</f>
        <v>1.3848024937584008E-5</v>
      </c>
      <c r="D24" s="3">
        <v>7842</v>
      </c>
      <c r="E24" s="4">
        <f>D24/$D$115</f>
        <v>9.7715833210960095E-3</v>
      </c>
      <c r="F24" s="3">
        <v>5703.2</v>
      </c>
      <c r="G24" s="4">
        <f>F24/$F$115</f>
        <v>1.0226256718857043E-2</v>
      </c>
      <c r="H24" s="3">
        <f t="shared" si="0"/>
        <v>-4.2733895061935669</v>
      </c>
      <c r="I24" s="10">
        <f t="shared" si="1"/>
        <v>72.726345320071403</v>
      </c>
    </row>
    <row r="25" spans="1:9" ht="15" x14ac:dyDescent="0.2">
      <c r="A25" s="32" t="s">
        <v>22</v>
      </c>
      <c r="B25" s="3">
        <v>14585.4</v>
      </c>
      <c r="C25" s="4">
        <f>B46/$B$115</f>
        <v>1.3848024937584008E-5</v>
      </c>
      <c r="D25" s="3">
        <v>22693.9</v>
      </c>
      <c r="E25" s="4">
        <f>D25/$D$115</f>
        <v>2.8277905474447938E-2</v>
      </c>
      <c r="F25" s="3">
        <v>15646.4</v>
      </c>
      <c r="G25" s="4">
        <f>F25/$F$115</f>
        <v>2.8055145028391928E-2</v>
      </c>
      <c r="H25" s="3">
        <f t="shared" si="0"/>
        <v>7.2743976853565755</v>
      </c>
      <c r="I25" s="10">
        <f t="shared" si="1"/>
        <v>68.945399424514946</v>
      </c>
    </row>
    <row r="26" spans="1:9" ht="30.75" customHeight="1" x14ac:dyDescent="0.2">
      <c r="A26" s="32" t="s">
        <v>23</v>
      </c>
      <c r="B26" s="3">
        <v>2433.1</v>
      </c>
      <c r="C26" s="4">
        <f>B47/$B$115</f>
        <v>0</v>
      </c>
      <c r="D26" s="3">
        <v>6827.3</v>
      </c>
      <c r="E26" s="4">
        <f>D26/$D$115</f>
        <v>8.5072087233000245E-3</v>
      </c>
      <c r="F26" s="3">
        <v>2602.1</v>
      </c>
      <c r="G26" s="4">
        <f>F26/$F$115</f>
        <v>4.6657565240808517E-3</v>
      </c>
      <c r="H26" s="3">
        <f t="shared" si="0"/>
        <v>6.9458715219267617</v>
      </c>
      <c r="I26" s="10">
        <f t="shared" si="1"/>
        <v>38.113163329573915</v>
      </c>
    </row>
    <row r="27" spans="1:9" s="25" customFormat="1" ht="44.25" hidden="1" customHeight="1" x14ac:dyDescent="0.2">
      <c r="A27" s="29" t="s">
        <v>78</v>
      </c>
      <c r="B27" s="3">
        <v>0</v>
      </c>
      <c r="C27" s="27">
        <f>B48/$B$115</f>
        <v>0</v>
      </c>
      <c r="D27" s="3">
        <v>0</v>
      </c>
      <c r="E27" s="27">
        <f>D27/$D$115</f>
        <v>0</v>
      </c>
      <c r="F27" s="3">
        <v>0</v>
      </c>
      <c r="G27" s="27">
        <f>F27/$F$115</f>
        <v>0</v>
      </c>
      <c r="H27" s="26" t="s">
        <v>87</v>
      </c>
      <c r="I27" s="28" t="s">
        <v>77</v>
      </c>
    </row>
    <row r="28" spans="1:9" ht="45" x14ac:dyDescent="0.2">
      <c r="A28" s="47" t="s">
        <v>24</v>
      </c>
      <c r="B28" s="3">
        <f>SUM(B29:B31)</f>
        <v>19828.3</v>
      </c>
      <c r="C28" s="4">
        <f>B49/$B$115</f>
        <v>0</v>
      </c>
      <c r="D28" s="3">
        <f>SUM(D29:D31)</f>
        <v>33974.800000000003</v>
      </c>
      <c r="E28" s="4">
        <f>D28/$D$115</f>
        <v>4.233455611037653E-2</v>
      </c>
      <c r="F28" s="3">
        <f>SUM(F29:F31)</f>
        <v>24674.1</v>
      </c>
      <c r="G28" s="4">
        <f>F28/$F$115</f>
        <v>4.4242474559326443E-2</v>
      </c>
      <c r="H28" s="3">
        <f t="shared" si="0"/>
        <v>24.438807159464005</v>
      </c>
      <c r="I28" s="10">
        <f t="shared" si="1"/>
        <v>72.624710079235186</v>
      </c>
    </row>
    <row r="29" spans="1:9" ht="83.25" customHeight="1" x14ac:dyDescent="0.2">
      <c r="A29" s="32" t="s">
        <v>25</v>
      </c>
      <c r="B29" s="3">
        <v>13091.1</v>
      </c>
      <c r="C29" s="4">
        <f>B50/$B$115</f>
        <v>0</v>
      </c>
      <c r="D29" s="3">
        <v>19396.400000000001</v>
      </c>
      <c r="E29" s="4">
        <f>D29/$D$115</f>
        <v>2.4169030697437727E-2</v>
      </c>
      <c r="F29" s="3">
        <v>13904.4</v>
      </c>
      <c r="G29" s="4">
        <f>F29/$F$115</f>
        <v>2.4931611011655891E-2</v>
      </c>
      <c r="H29" s="3">
        <f t="shared" si="0"/>
        <v>6.2126177326580603</v>
      </c>
      <c r="I29" s="10">
        <f t="shared" si="1"/>
        <v>71.685467406322815</v>
      </c>
    </row>
    <row r="30" spans="1:9" ht="35.25" customHeight="1" x14ac:dyDescent="0.2">
      <c r="A30" s="32" t="s">
        <v>95</v>
      </c>
      <c r="B30" s="3">
        <v>4156.1000000000004</v>
      </c>
      <c r="C30" s="4">
        <f>B56/$B$115</f>
        <v>1.3848783733470997E-2</v>
      </c>
      <c r="D30" s="3">
        <v>14578.4</v>
      </c>
      <c r="E30" s="4">
        <f>D30/$D$115</f>
        <v>1.81655254129388E-2</v>
      </c>
      <c r="F30" s="3">
        <v>10769.7</v>
      </c>
      <c r="G30" s="4">
        <f>F30/$F$115</f>
        <v>1.9310863547670556E-2</v>
      </c>
      <c r="H30" s="3" t="s">
        <v>77</v>
      </c>
      <c r="I30" s="10">
        <f t="shared" si="1"/>
        <v>73.874362069911655</v>
      </c>
    </row>
    <row r="31" spans="1:9" ht="48" customHeight="1" x14ac:dyDescent="0.2">
      <c r="A31" s="32" t="s">
        <v>91</v>
      </c>
      <c r="B31" s="3">
        <v>2581.1</v>
      </c>
      <c r="C31" s="4">
        <f>B57/$B$115</f>
        <v>0</v>
      </c>
      <c r="D31" s="3">
        <v>0</v>
      </c>
      <c r="E31" s="4">
        <f>D31/$D$115</f>
        <v>0</v>
      </c>
      <c r="F31" s="3">
        <v>0</v>
      </c>
      <c r="G31" s="4">
        <f>F31/$F$115</f>
        <v>0</v>
      </c>
      <c r="H31" s="3" t="s">
        <v>77</v>
      </c>
      <c r="I31" s="10" t="e">
        <f t="shared" si="1"/>
        <v>#DIV/0!</v>
      </c>
    </row>
    <row r="32" spans="1:9" ht="33.75" customHeight="1" x14ac:dyDescent="0.2">
      <c r="A32" s="47" t="s">
        <v>26</v>
      </c>
      <c r="B32" s="3">
        <f>SUM(B33:B34)</f>
        <v>5439.7</v>
      </c>
      <c r="C32" s="4">
        <f>B57/$B$115</f>
        <v>0</v>
      </c>
      <c r="D32" s="3">
        <f>SUM(D33:D34)</f>
        <v>989</v>
      </c>
      <c r="E32" s="4">
        <f>D32/$D$115</f>
        <v>1.2323509187151178E-3</v>
      </c>
      <c r="F32" s="3">
        <f>SUM(F33:F34)</f>
        <v>535.4</v>
      </c>
      <c r="G32" s="4">
        <f>F32/$F$115</f>
        <v>9.6001154567191421E-4</v>
      </c>
      <c r="H32" s="3">
        <f t="shared" si="0"/>
        <v>-90.157545452874245</v>
      </c>
      <c r="I32" s="10">
        <f t="shared" si="1"/>
        <v>54.135490394337715</v>
      </c>
    </row>
    <row r="33" spans="1:9" ht="33" customHeight="1" x14ac:dyDescent="0.2">
      <c r="A33" s="32" t="s">
        <v>27</v>
      </c>
      <c r="B33" s="3">
        <v>4923.5</v>
      </c>
      <c r="C33" s="4">
        <f>B58/$B$115</f>
        <v>0</v>
      </c>
      <c r="D33" s="3">
        <v>989</v>
      </c>
      <c r="E33" s="4">
        <f>D33/$D$115</f>
        <v>1.2323509187151178E-3</v>
      </c>
      <c r="F33" s="3">
        <v>535.4</v>
      </c>
      <c r="G33" s="4">
        <f>F33/$F$115</f>
        <v>9.6001154567191421E-4</v>
      </c>
      <c r="H33" s="3">
        <f t="shared" si="0"/>
        <v>-89.125622016857932</v>
      </c>
      <c r="I33" s="10">
        <f t="shared" si="1"/>
        <v>54.135490394337715</v>
      </c>
    </row>
    <row r="34" spans="1:9" ht="48.75" customHeight="1" x14ac:dyDescent="0.2">
      <c r="A34" s="32" t="s">
        <v>57</v>
      </c>
      <c r="B34" s="3">
        <v>516.20000000000005</v>
      </c>
      <c r="C34" s="4">
        <f>B59/$B$115</f>
        <v>5.757743190486983E-3</v>
      </c>
      <c r="D34" s="3">
        <v>0</v>
      </c>
      <c r="E34" s="4">
        <f>D34/$D$115</f>
        <v>0</v>
      </c>
      <c r="F34" s="3">
        <v>0</v>
      </c>
      <c r="G34" s="4">
        <f>F34/$F$115</f>
        <v>0</v>
      </c>
      <c r="H34" s="3" t="s">
        <v>87</v>
      </c>
      <c r="I34" s="10" t="e">
        <f t="shared" si="1"/>
        <v>#DIV/0!</v>
      </c>
    </row>
    <row r="35" spans="1:9" ht="57.75" customHeight="1" x14ac:dyDescent="0.2">
      <c r="A35" s="47" t="s">
        <v>96</v>
      </c>
      <c r="B35" s="3">
        <v>0</v>
      </c>
      <c r="C35" s="4">
        <f>B60/$B$115</f>
        <v>5.757743190486983E-3</v>
      </c>
      <c r="D35" s="3">
        <f>D36</f>
        <v>1191.79</v>
      </c>
      <c r="E35" s="4">
        <f>D35/$D$115</f>
        <v>1.4850389296415471E-3</v>
      </c>
      <c r="F35" s="3">
        <f>F36</f>
        <v>1155.5999999999999</v>
      </c>
      <c r="G35" s="4">
        <f>F35/$F$115</f>
        <v>2.0720757231573851E-3</v>
      </c>
      <c r="H35" s="3" t="e">
        <f t="shared" si="0"/>
        <v>#DIV/0!</v>
      </c>
      <c r="I35" s="10">
        <f t="shared" si="1"/>
        <v>96.963391201470046</v>
      </c>
    </row>
    <row r="36" spans="1:9" ht="33" customHeight="1" x14ac:dyDescent="0.2">
      <c r="A36" s="32" t="s">
        <v>97</v>
      </c>
      <c r="B36" s="3">
        <v>0</v>
      </c>
      <c r="C36" s="4">
        <f t="shared" ref="C36:C37" si="2">B61/$B$115</f>
        <v>8.0910405429840144E-3</v>
      </c>
      <c r="D36" s="3">
        <v>1191.79</v>
      </c>
      <c r="E36" s="4">
        <f t="shared" ref="E36:E37" si="3">D36/$D$115</f>
        <v>1.4850389296415471E-3</v>
      </c>
      <c r="F36" s="3">
        <v>1155.5999999999999</v>
      </c>
      <c r="G36" s="4">
        <f>F36/$F$115</f>
        <v>2.0720757231573851E-3</v>
      </c>
      <c r="H36" s="3" t="e">
        <f t="shared" si="0"/>
        <v>#DIV/0!</v>
      </c>
      <c r="I36" s="10">
        <f t="shared" si="1"/>
        <v>96.963391201470046</v>
      </c>
    </row>
    <row r="37" spans="1:9" ht="33" customHeight="1" thickBot="1" x14ac:dyDescent="0.25">
      <c r="A37" s="52" t="s">
        <v>99</v>
      </c>
      <c r="B37" s="37">
        <v>6220.9</v>
      </c>
      <c r="C37" s="4">
        <f t="shared" si="2"/>
        <v>8.0910405429840144E-3</v>
      </c>
      <c r="D37" s="37">
        <v>10791</v>
      </c>
      <c r="E37" s="4">
        <f t="shared" si="3"/>
        <v>1.3446207041309237E-2</v>
      </c>
      <c r="F37" s="37">
        <v>7725.5</v>
      </c>
      <c r="G37" s="46">
        <f>F37/$F$115</f>
        <v>1.3852389234382468E-2</v>
      </c>
      <c r="H37" s="3">
        <f t="shared" si="0"/>
        <v>24.186210998408612</v>
      </c>
      <c r="I37" s="10">
        <f t="shared" si="1"/>
        <v>71.592067463627103</v>
      </c>
    </row>
    <row r="38" spans="1:9" ht="43.5" thickBot="1" x14ac:dyDescent="0.25">
      <c r="A38" s="60" t="s">
        <v>55</v>
      </c>
      <c r="B38" s="56">
        <f>B39</f>
        <v>18.7</v>
      </c>
      <c r="C38" s="57">
        <f>B61/$B$115</f>
        <v>8.0910405429840144E-3</v>
      </c>
      <c r="D38" s="56">
        <f>D39</f>
        <v>100</v>
      </c>
      <c r="E38" s="57">
        <f>D38/$D$115</f>
        <v>1.24605755178475E-4</v>
      </c>
      <c r="F38" s="56">
        <f>F39</f>
        <v>0</v>
      </c>
      <c r="G38" s="57">
        <f>F38/$F$115</f>
        <v>0</v>
      </c>
      <c r="H38" s="56" t="s">
        <v>87</v>
      </c>
      <c r="I38" s="61">
        <f t="shared" si="1"/>
        <v>0</v>
      </c>
    </row>
    <row r="39" spans="1:9" ht="45.75" customHeight="1" thickBot="1" x14ac:dyDescent="0.25">
      <c r="A39" s="49" t="s">
        <v>29</v>
      </c>
      <c r="B39" s="35">
        <v>18.7</v>
      </c>
      <c r="C39" s="36">
        <f>B62/$B$115</f>
        <v>8.0910405429840144E-3</v>
      </c>
      <c r="D39" s="35">
        <v>100</v>
      </c>
      <c r="E39" s="36">
        <f>D39/$D$115</f>
        <v>1.24605755178475E-4</v>
      </c>
      <c r="F39" s="35">
        <v>0</v>
      </c>
      <c r="G39" s="36">
        <f>F39/$F$115</f>
        <v>0</v>
      </c>
      <c r="H39" s="35" t="s">
        <v>87</v>
      </c>
      <c r="I39" s="50">
        <f t="shared" si="1"/>
        <v>0</v>
      </c>
    </row>
    <row r="40" spans="1:9" ht="42" customHeight="1" thickBot="1" x14ac:dyDescent="0.25">
      <c r="A40" s="60" t="s">
        <v>30</v>
      </c>
      <c r="B40" s="56">
        <f>SUM(B41+B45+B49+B51+B54)</f>
        <v>13585.7</v>
      </c>
      <c r="C40" s="57">
        <f>B63/$B$115</f>
        <v>8.7470195872876525E-3</v>
      </c>
      <c r="D40" s="56">
        <f>SUM(D41+D45+D49+D51+D54)</f>
        <v>18827.8</v>
      </c>
      <c r="E40" s="57">
        <f>D40/$D$115</f>
        <v>2.3460522373492915E-2</v>
      </c>
      <c r="F40" s="56">
        <f>SUM(F41+F45+F51)</f>
        <v>13496.7</v>
      </c>
      <c r="G40" s="57">
        <f>F40/$F$115</f>
        <v>2.4200574950448497E-2</v>
      </c>
      <c r="H40" s="56">
        <f t="shared" si="0"/>
        <v>-0.6551005837019801</v>
      </c>
      <c r="I40" s="61">
        <f t="shared" si="1"/>
        <v>71.684955225783156</v>
      </c>
    </row>
    <row r="41" spans="1:9" ht="30" x14ac:dyDescent="0.2">
      <c r="A41" s="42" t="s">
        <v>31</v>
      </c>
      <c r="B41" s="31">
        <f>SUM(B42:B44)</f>
        <v>10164.300000000001</v>
      </c>
      <c r="C41" s="43">
        <f>B64/$B$115</f>
        <v>8.7470195872876525E-3</v>
      </c>
      <c r="D41" s="31">
        <f>SUM(D42:D44)</f>
        <v>15410.8</v>
      </c>
      <c r="E41" s="43">
        <f>D41/$D$115</f>
        <v>1.9202743719044426E-2</v>
      </c>
      <c r="F41" s="31">
        <f>SUM(F42:F44)</f>
        <v>10092.4</v>
      </c>
      <c r="G41" s="43">
        <f>F41/$F$115</f>
        <v>1.8096414873999305E-2</v>
      </c>
      <c r="H41" s="31">
        <f t="shared" si="0"/>
        <v>-0.70737778302492416</v>
      </c>
      <c r="I41" s="44">
        <f t="shared" si="1"/>
        <v>65.489137487995436</v>
      </c>
    </row>
    <row r="42" spans="1:9" ht="36" customHeight="1" x14ac:dyDescent="0.2">
      <c r="A42" s="32" t="s">
        <v>32</v>
      </c>
      <c r="B42" s="3">
        <v>5904.1</v>
      </c>
      <c r="C42" s="4">
        <f>B65/$B$115</f>
        <v>1.162285599898318E-3</v>
      </c>
      <c r="D42" s="3">
        <v>10104.299999999999</v>
      </c>
      <c r="E42" s="4">
        <f>D42/$D$115</f>
        <v>1.2590539320498648E-2</v>
      </c>
      <c r="F42" s="3">
        <v>5830.8</v>
      </c>
      <c r="G42" s="4">
        <f>F42/$F$115</f>
        <v>1.0455052895972726E-2</v>
      </c>
      <c r="H42" s="3">
        <f t="shared" si="0"/>
        <v>-1.2415101370234254</v>
      </c>
      <c r="I42" s="10">
        <f t="shared" si="1"/>
        <v>57.706125115050035</v>
      </c>
    </row>
    <row r="43" spans="1:9" ht="30.75" customHeight="1" x14ac:dyDescent="0.2">
      <c r="A43" s="32" t="s">
        <v>33</v>
      </c>
      <c r="B43" s="3">
        <v>2851.1</v>
      </c>
      <c r="C43" s="4">
        <f>B66/$B$115</f>
        <v>1.162285599898318E-3</v>
      </c>
      <c r="D43" s="3">
        <v>3818</v>
      </c>
      <c r="E43" s="4">
        <f>D43/$D$115</f>
        <v>4.7574477327141755E-3</v>
      </c>
      <c r="F43" s="3">
        <v>2802.3</v>
      </c>
      <c r="G43" s="4">
        <f>F43/$F$115</f>
        <v>5.0247298364520087E-3</v>
      </c>
      <c r="H43" s="3">
        <f t="shared" si="0"/>
        <v>-1.7116200764617133</v>
      </c>
      <c r="I43" s="10">
        <f t="shared" si="1"/>
        <v>73.397066526977483</v>
      </c>
    </row>
    <row r="44" spans="1:9" ht="33" customHeight="1" x14ac:dyDescent="0.2">
      <c r="A44" s="32" t="s">
        <v>34</v>
      </c>
      <c r="B44" s="3">
        <v>1409.1</v>
      </c>
      <c r="C44" s="4">
        <f>B67/$B$115</f>
        <v>1.1742366351184246E-4</v>
      </c>
      <c r="D44" s="3">
        <v>1488.5</v>
      </c>
      <c r="E44" s="4">
        <f>D44/$D$115</f>
        <v>1.8547566658316003E-3</v>
      </c>
      <c r="F44" s="3">
        <v>1459.3</v>
      </c>
      <c r="G44" s="4">
        <f>F44/$F$115</f>
        <v>2.6166321415745692E-3</v>
      </c>
      <c r="H44" s="3" t="s">
        <v>87</v>
      </c>
      <c r="I44" s="10">
        <f t="shared" si="1"/>
        <v>98.038293584145109</v>
      </c>
    </row>
    <row r="45" spans="1:9" ht="60" x14ac:dyDescent="0.2">
      <c r="A45" s="47" t="s">
        <v>100</v>
      </c>
      <c r="B45" s="3">
        <f>SUM(B46:B47)</f>
        <v>7.3</v>
      </c>
      <c r="C45" s="4">
        <f>B68/$B$115</f>
        <v>1.1742366351184246E-4</v>
      </c>
      <c r="D45" s="3">
        <f>SUM(D46:D48)</f>
        <v>5</v>
      </c>
      <c r="E45" s="4">
        <f>D45/$D$115</f>
        <v>6.2302877589237497E-6</v>
      </c>
      <c r="F45" s="3">
        <f>SUM(F46:F48)</f>
        <v>0</v>
      </c>
      <c r="G45" s="4">
        <f>F45/$F$115</f>
        <v>0</v>
      </c>
      <c r="H45" s="3" t="s">
        <v>87</v>
      </c>
      <c r="I45" s="10">
        <f t="shared" si="1"/>
        <v>0</v>
      </c>
    </row>
    <row r="46" spans="1:9" ht="43.5" customHeight="1" x14ac:dyDescent="0.2">
      <c r="A46" s="32" t="s">
        <v>101</v>
      </c>
      <c r="B46" s="3">
        <v>7.3</v>
      </c>
      <c r="C46" s="4">
        <f>B69/$B$115</f>
        <v>0</v>
      </c>
      <c r="D46" s="3">
        <v>5</v>
      </c>
      <c r="E46" s="4">
        <f>D46/$D$115</f>
        <v>6.2302877589237497E-6</v>
      </c>
      <c r="F46" s="3">
        <v>0</v>
      </c>
      <c r="G46" s="4">
        <f>F46/$F$115</f>
        <v>0</v>
      </c>
      <c r="H46" s="3" t="s">
        <v>87</v>
      </c>
      <c r="I46" s="10">
        <f t="shared" si="1"/>
        <v>0</v>
      </c>
    </row>
    <row r="47" spans="1:9" ht="30" hidden="1" x14ac:dyDescent="0.2">
      <c r="A47" s="6" t="s">
        <v>35</v>
      </c>
      <c r="B47" s="3">
        <v>0</v>
      </c>
      <c r="C47" s="4">
        <f>B70/$B$115</f>
        <v>1.1742366351184246E-4</v>
      </c>
      <c r="D47" s="3">
        <v>0</v>
      </c>
      <c r="E47" s="4">
        <f>D47/$D$115</f>
        <v>0</v>
      </c>
      <c r="F47" s="3">
        <v>0</v>
      </c>
      <c r="G47" s="4">
        <f>F47/$F$115</f>
        <v>0</v>
      </c>
      <c r="H47" s="3" t="s">
        <v>87</v>
      </c>
      <c r="I47" s="10" t="s">
        <v>77</v>
      </c>
    </row>
    <row r="48" spans="1:9" ht="30" hidden="1" x14ac:dyDescent="0.2">
      <c r="A48" s="6" t="s">
        <v>79</v>
      </c>
      <c r="B48" s="3">
        <v>0</v>
      </c>
      <c r="C48" s="4">
        <f>B71/$B$115</f>
        <v>7.7194012874330462E-2</v>
      </c>
      <c r="D48" s="3">
        <v>0</v>
      </c>
      <c r="E48" s="4">
        <f>D48/$D$115</f>
        <v>0</v>
      </c>
      <c r="F48" s="3">
        <v>0</v>
      </c>
      <c r="G48" s="4">
        <f>F48/$F$115</f>
        <v>0</v>
      </c>
      <c r="H48" s="3" t="s">
        <v>87</v>
      </c>
      <c r="I48" s="10" t="s">
        <v>77</v>
      </c>
    </row>
    <row r="49" spans="1:9" ht="30" x14ac:dyDescent="0.2">
      <c r="A49" s="47" t="s">
        <v>102</v>
      </c>
      <c r="B49" s="3">
        <f>SUM(B50)</f>
        <v>0</v>
      </c>
      <c r="C49" s="4">
        <f>B72/$B$115</f>
        <v>6.7463973215446088E-2</v>
      </c>
      <c r="D49" s="3">
        <f>SUM(D50)</f>
        <v>3</v>
      </c>
      <c r="E49" s="4">
        <f>D49/$D$115</f>
        <v>3.73817265535425E-6</v>
      </c>
      <c r="F49" s="3">
        <f>SUM(F50)</f>
        <v>0</v>
      </c>
      <c r="G49" s="4">
        <f>F49/$F$115</f>
        <v>0</v>
      </c>
      <c r="H49" s="3" t="s">
        <v>87</v>
      </c>
      <c r="I49" s="10" t="s">
        <v>77</v>
      </c>
    </row>
    <row r="50" spans="1:9" ht="60" customHeight="1" x14ac:dyDescent="0.2">
      <c r="A50" s="32" t="s">
        <v>103</v>
      </c>
      <c r="B50" s="3">
        <v>0</v>
      </c>
      <c r="C50" s="4">
        <f>B73/$B$115</f>
        <v>5.8511509641755638E-2</v>
      </c>
      <c r="D50" s="3">
        <v>3</v>
      </c>
      <c r="E50" s="4">
        <f>D50/$D$115</f>
        <v>3.73817265535425E-6</v>
      </c>
      <c r="F50" s="3">
        <v>0</v>
      </c>
      <c r="G50" s="4">
        <f>F50/$F$115</f>
        <v>0</v>
      </c>
      <c r="H50" s="3" t="s">
        <v>87</v>
      </c>
      <c r="I50" s="10" t="s">
        <v>77</v>
      </c>
    </row>
    <row r="51" spans="1:9" ht="18" customHeight="1" x14ac:dyDescent="0.2">
      <c r="A51" s="51" t="s">
        <v>104</v>
      </c>
      <c r="B51" s="3">
        <f>B52+B53</f>
        <v>3414.1</v>
      </c>
      <c r="C51" s="4">
        <f>B74/$B$115</f>
        <v>8.9524635736904397E-3</v>
      </c>
      <c r="D51" s="3">
        <f>D52+D53</f>
        <v>3407</v>
      </c>
      <c r="E51" s="4">
        <f>D51/$D$115</f>
        <v>4.2453180789306429E-3</v>
      </c>
      <c r="F51" s="3">
        <f>F52+F53</f>
        <v>3404.3</v>
      </c>
      <c r="G51" s="4">
        <f>F51/$F$115</f>
        <v>6.1041600764491933E-3</v>
      </c>
      <c r="H51" s="3" t="s">
        <v>87</v>
      </c>
      <c r="I51" s="10" t="s">
        <v>77</v>
      </c>
    </row>
    <row r="52" spans="1:9" ht="44.25" customHeight="1" x14ac:dyDescent="0.2">
      <c r="A52" s="32" t="s">
        <v>18</v>
      </c>
      <c r="B52" s="3">
        <v>3414.1</v>
      </c>
      <c r="C52" s="4">
        <f>B75/$B$115</f>
        <v>9.73003965888437E-3</v>
      </c>
      <c r="D52" s="3">
        <v>3405</v>
      </c>
      <c r="E52" s="4">
        <f>D52/$D$115</f>
        <v>4.2428259638270741E-3</v>
      </c>
      <c r="F52" s="3">
        <v>3404.3</v>
      </c>
      <c r="G52" s="4">
        <f>F52/$F$115</f>
        <v>6.1041600764491933E-3</v>
      </c>
      <c r="H52" s="3" t="s">
        <v>87</v>
      </c>
      <c r="I52" s="10" t="s">
        <v>77</v>
      </c>
    </row>
    <row r="53" spans="1:9" ht="36.75" customHeight="1" x14ac:dyDescent="0.2">
      <c r="A53" s="32" t="s">
        <v>105</v>
      </c>
      <c r="B53" s="3">
        <v>0</v>
      </c>
      <c r="C53" s="4">
        <f>B76/$B$115</f>
        <v>1.1440744986105362E-3</v>
      </c>
      <c r="D53" s="3">
        <v>2</v>
      </c>
      <c r="E53" s="4">
        <f>D53/$D$115</f>
        <v>2.4921151035695001E-6</v>
      </c>
      <c r="F53" s="3">
        <v>0</v>
      </c>
      <c r="G53" s="4">
        <f>F53/$F$115</f>
        <v>0</v>
      </c>
      <c r="H53" s="3" t="s">
        <v>87</v>
      </c>
      <c r="I53" s="10" t="s">
        <v>77</v>
      </c>
    </row>
    <row r="54" spans="1:9" ht="36.75" customHeight="1" x14ac:dyDescent="0.2">
      <c r="A54" s="51" t="s">
        <v>106</v>
      </c>
      <c r="B54" s="3">
        <f>B55</f>
        <v>0</v>
      </c>
      <c r="C54" s="4">
        <f>B77/$B$115</f>
        <v>8.5859651602738334E-3</v>
      </c>
      <c r="D54" s="3">
        <f>D55</f>
        <v>2</v>
      </c>
      <c r="E54" s="4">
        <f>D54/$D$115</f>
        <v>2.4921151035695001E-6</v>
      </c>
      <c r="F54" s="3">
        <f>F55</f>
        <v>0</v>
      </c>
      <c r="G54" s="4">
        <f>F54/$F$115</f>
        <v>0</v>
      </c>
      <c r="H54" s="3" t="s">
        <v>87</v>
      </c>
      <c r="I54" s="10" t="s">
        <v>77</v>
      </c>
    </row>
    <row r="55" spans="1:9" ht="31.5" customHeight="1" thickBot="1" x14ac:dyDescent="0.25">
      <c r="A55" s="45" t="s">
        <v>36</v>
      </c>
      <c r="B55" s="37">
        <v>0</v>
      </c>
      <c r="C55" s="4">
        <f>B78/$B$115</f>
        <v>7.8729409793800498E-2</v>
      </c>
      <c r="D55" s="37">
        <v>2</v>
      </c>
      <c r="E55" s="4">
        <f>D55/$D$115</f>
        <v>2.4921151035695001E-6</v>
      </c>
      <c r="F55" s="37">
        <v>0</v>
      </c>
      <c r="G55" s="4">
        <f>F55/$F$115</f>
        <v>0</v>
      </c>
      <c r="H55" s="3" t="s">
        <v>87</v>
      </c>
      <c r="I55" s="10" t="s">
        <v>77</v>
      </c>
    </row>
    <row r="56" spans="1:9" s="30" customFormat="1" ht="45.75" customHeight="1" thickBot="1" x14ac:dyDescent="0.25">
      <c r="A56" s="62" t="s">
        <v>37</v>
      </c>
      <c r="B56" s="63">
        <f>SUM(B57+B59+B61)</f>
        <v>7300.4</v>
      </c>
      <c r="C56" s="64">
        <f>B74/$B$115</f>
        <v>8.9524635736904397E-3</v>
      </c>
      <c r="D56" s="63">
        <f>SUM(D57+D59+D61)</f>
        <v>11776</v>
      </c>
      <c r="E56" s="64">
        <f>D56/$D$115</f>
        <v>1.4673573729817216E-2</v>
      </c>
      <c r="F56" s="63">
        <f>SUM(F57+F59+F61)</f>
        <v>7166.5</v>
      </c>
      <c r="G56" s="64">
        <f>F56/$F$115</f>
        <v>1.2850061154385082E-2</v>
      </c>
      <c r="H56" s="63">
        <f t="shared" si="0"/>
        <v>-1.8341460741877142</v>
      </c>
      <c r="I56" s="65">
        <f t="shared" si="1"/>
        <v>60.856827445652172</v>
      </c>
    </row>
    <row r="57" spans="1:9" s="18" customFormat="1" ht="45" hidden="1" x14ac:dyDescent="0.2">
      <c r="A57" s="19" t="s">
        <v>38</v>
      </c>
      <c r="B57" s="31">
        <f>SUM(B58)</f>
        <v>0</v>
      </c>
      <c r="C57" s="20">
        <f>B75/$B$115</f>
        <v>9.73003965888437E-3</v>
      </c>
      <c r="D57" s="31">
        <f>SUM(D58)</f>
        <v>0</v>
      </c>
      <c r="E57" s="20">
        <f>D57/$D$115</f>
        <v>0</v>
      </c>
      <c r="F57" s="31">
        <f>SUM(F58)</f>
        <v>0</v>
      </c>
      <c r="G57" s="20">
        <f>F57/$F$115</f>
        <v>0</v>
      </c>
      <c r="H57" s="16" t="s">
        <v>87</v>
      </c>
      <c r="I57" s="21" t="s">
        <v>77</v>
      </c>
    </row>
    <row r="58" spans="1:9" s="18" customFormat="1" ht="33.75" hidden="1" customHeight="1" x14ac:dyDescent="0.2">
      <c r="A58" s="24" t="s">
        <v>39</v>
      </c>
      <c r="B58" s="3">
        <v>0</v>
      </c>
      <c r="C58" s="22">
        <f>B76/$B$115</f>
        <v>1.1440744986105362E-3</v>
      </c>
      <c r="D58" s="3">
        <v>0</v>
      </c>
      <c r="E58" s="22">
        <f>D58/$D$115</f>
        <v>0</v>
      </c>
      <c r="F58" s="3">
        <v>0</v>
      </c>
      <c r="G58" s="22">
        <f>F58/$F$115</f>
        <v>0</v>
      </c>
      <c r="H58" s="17" t="s">
        <v>87</v>
      </c>
      <c r="I58" s="23" t="s">
        <v>77</v>
      </c>
    </row>
    <row r="59" spans="1:9" ht="45" x14ac:dyDescent="0.2">
      <c r="A59" s="47" t="s">
        <v>40</v>
      </c>
      <c r="B59" s="3">
        <f>SUM(B60)</f>
        <v>3035.2</v>
      </c>
      <c r="C59" s="4">
        <f>B77/$B$115</f>
        <v>8.5859651602738334E-3</v>
      </c>
      <c r="D59" s="3">
        <f>SUM(D60)</f>
        <v>4976.8</v>
      </c>
      <c r="E59" s="4">
        <f>D59/$D$115</f>
        <v>6.2013792237223444E-3</v>
      </c>
      <c r="F59" s="3">
        <f>SUM(F60)</f>
        <v>3118.4</v>
      </c>
      <c r="G59" s="4">
        <f>F59/$F$115</f>
        <v>5.5915203661249489E-3</v>
      </c>
      <c r="H59" s="3">
        <f t="shared" si="0"/>
        <v>2.7411702688455506</v>
      </c>
      <c r="I59" s="10">
        <f t="shared" si="1"/>
        <v>62.658736537534153</v>
      </c>
    </row>
    <row r="60" spans="1:9" ht="79.5" customHeight="1" x14ac:dyDescent="0.2">
      <c r="A60" s="32" t="s">
        <v>41</v>
      </c>
      <c r="B60" s="3">
        <v>3035.2</v>
      </c>
      <c r="C60" s="4">
        <f>B78/$B$115</f>
        <v>7.8729409793800498E-2</v>
      </c>
      <c r="D60" s="3">
        <v>4976.8</v>
      </c>
      <c r="E60" s="4">
        <f>D60/$D$115</f>
        <v>6.2013792237223444E-3</v>
      </c>
      <c r="F60" s="3">
        <v>3118.4</v>
      </c>
      <c r="G60" s="4">
        <f>F60/$F$115</f>
        <v>5.5915203661249489E-3</v>
      </c>
      <c r="H60" s="3">
        <f t="shared" si="0"/>
        <v>2.7411702688455506</v>
      </c>
      <c r="I60" s="10">
        <f t="shared" si="1"/>
        <v>62.658736537534153</v>
      </c>
    </row>
    <row r="61" spans="1:9" ht="30" x14ac:dyDescent="0.2">
      <c r="A61" s="47" t="s">
        <v>42</v>
      </c>
      <c r="B61" s="3">
        <f>SUM(B62)</f>
        <v>4265.2</v>
      </c>
      <c r="C61" s="4">
        <f>B79/$B$115</f>
        <v>8.6238670148290272E-3</v>
      </c>
      <c r="D61" s="3">
        <f>SUM(D62)</f>
        <v>6799.2</v>
      </c>
      <c r="E61" s="4">
        <f>D61/$D$115</f>
        <v>8.4721945060948715E-3</v>
      </c>
      <c r="F61" s="3">
        <f>SUM(F62)</f>
        <v>4048.1</v>
      </c>
      <c r="G61" s="4">
        <f>F61/$F$115</f>
        <v>7.2585407882601342E-3</v>
      </c>
      <c r="H61" s="3">
        <f t="shared" si="0"/>
        <v>-5.0900309481384198</v>
      </c>
      <c r="I61" s="10">
        <f t="shared" si="1"/>
        <v>59.537886810212967</v>
      </c>
    </row>
    <row r="62" spans="1:9" ht="32.25" customHeight="1" thickBot="1" x14ac:dyDescent="0.25">
      <c r="A62" s="45" t="s">
        <v>43</v>
      </c>
      <c r="B62" s="37">
        <v>4265.2</v>
      </c>
      <c r="C62" s="46">
        <f>B81/$B$115</f>
        <v>9.1093446233258082E-4</v>
      </c>
      <c r="D62" s="37">
        <v>6799.2</v>
      </c>
      <c r="E62" s="46">
        <f>D62/$D$115</f>
        <v>8.4721945060948715E-3</v>
      </c>
      <c r="F62" s="37">
        <v>4048.1</v>
      </c>
      <c r="G62" s="46">
        <f>F62/$F$115</f>
        <v>7.2585407882601342E-3</v>
      </c>
      <c r="H62" s="37">
        <f t="shared" si="0"/>
        <v>-5.0900309481384198</v>
      </c>
      <c r="I62" s="33">
        <f t="shared" si="1"/>
        <v>59.537886810212967</v>
      </c>
    </row>
    <row r="63" spans="1:9" ht="43.5" thickBot="1" x14ac:dyDescent="0.25">
      <c r="A63" s="60" t="s">
        <v>44</v>
      </c>
      <c r="B63" s="56">
        <f>B64</f>
        <v>4611</v>
      </c>
      <c r="C63" s="57">
        <f>B82/$B$115</f>
        <v>1.6213571115278153E-3</v>
      </c>
      <c r="D63" s="56">
        <f>SUM(D64:D64)</f>
        <v>6733.9</v>
      </c>
      <c r="E63" s="57">
        <f>D63/$D$115</f>
        <v>8.3908269479633282E-3</v>
      </c>
      <c r="F63" s="56">
        <f>SUM(F64:F64)</f>
        <v>4742.8999999999996</v>
      </c>
      <c r="G63" s="57">
        <f>F63/$F$115</f>
        <v>8.5043682479778136E-3</v>
      </c>
      <c r="H63" s="56">
        <f t="shared" si="0"/>
        <v>2.8605508566471372</v>
      </c>
      <c r="I63" s="61">
        <f t="shared" si="1"/>
        <v>70.433181365924639</v>
      </c>
    </row>
    <row r="64" spans="1:9" ht="32.25" customHeight="1" thickBot="1" x14ac:dyDescent="0.25">
      <c r="A64" s="49" t="s">
        <v>28</v>
      </c>
      <c r="B64" s="35">
        <v>4611</v>
      </c>
      <c r="C64" s="36">
        <f>B83/$B$115</f>
        <v>9.1264175307831049E-4</v>
      </c>
      <c r="D64" s="35">
        <v>6733.9</v>
      </c>
      <c r="E64" s="36">
        <f>D64/$D$115</f>
        <v>8.3908269479633282E-3</v>
      </c>
      <c r="F64" s="35">
        <v>4742.8999999999996</v>
      </c>
      <c r="G64" s="36">
        <f>F64/$F$115</f>
        <v>8.5043682479778136E-3</v>
      </c>
      <c r="H64" s="35">
        <f t="shared" si="0"/>
        <v>2.8605508566471372</v>
      </c>
      <c r="I64" s="50">
        <f t="shared" si="1"/>
        <v>70.433181365924639</v>
      </c>
    </row>
    <row r="65" spans="1:9" ht="15" thickBot="1" x14ac:dyDescent="0.25">
      <c r="A65" s="60" t="s">
        <v>45</v>
      </c>
      <c r="B65" s="56">
        <f>B66</f>
        <v>612.70000000000005</v>
      </c>
      <c r="C65" s="57">
        <f>B84/$B$115</f>
        <v>5.4633303863345127E-5</v>
      </c>
      <c r="D65" s="56">
        <f>D66</f>
        <v>1400</v>
      </c>
      <c r="E65" s="57">
        <f>D65/$D$115</f>
        <v>1.7444805724986499E-3</v>
      </c>
      <c r="F65" s="56">
        <f>F66</f>
        <v>650</v>
      </c>
      <c r="G65" s="57">
        <f>F65/$F$115</f>
        <v>1.1654977674388201E-3</v>
      </c>
      <c r="H65" s="56" t="s">
        <v>87</v>
      </c>
      <c r="I65" s="61">
        <f t="shared" si="1"/>
        <v>46.428571428571431</v>
      </c>
    </row>
    <row r="66" spans="1:9" ht="15.75" thickBot="1" x14ac:dyDescent="0.25">
      <c r="A66" s="49" t="s">
        <v>46</v>
      </c>
      <c r="B66" s="35">
        <v>612.70000000000005</v>
      </c>
      <c r="C66" s="36">
        <f>B85/$B$115</f>
        <v>1.1702529567117225E-3</v>
      </c>
      <c r="D66" s="35">
        <v>1400</v>
      </c>
      <c r="E66" s="36">
        <f>D66/$D$115</f>
        <v>1.7444805724986499E-3</v>
      </c>
      <c r="F66" s="35">
        <v>650</v>
      </c>
      <c r="G66" s="36">
        <f>F66/$F$115</f>
        <v>1.1654977674388201E-3</v>
      </c>
      <c r="H66" s="35" t="s">
        <v>87</v>
      </c>
      <c r="I66" s="50">
        <f t="shared" si="1"/>
        <v>46.428571428571431</v>
      </c>
    </row>
    <row r="67" spans="1:9" ht="45" customHeight="1" thickBot="1" x14ac:dyDescent="0.25">
      <c r="A67" s="60" t="s">
        <v>47</v>
      </c>
      <c r="B67" s="56">
        <f>SUM(B68)</f>
        <v>61.9</v>
      </c>
      <c r="C67" s="57">
        <f>B86/$B$115</f>
        <v>4.5527753219454269E-5</v>
      </c>
      <c r="D67" s="56">
        <f>SUM(D68)</f>
        <v>178.7</v>
      </c>
      <c r="E67" s="57">
        <f>D67/$D$115</f>
        <v>2.2267048450393481E-4</v>
      </c>
      <c r="F67" s="56">
        <f>SUM(F68)</f>
        <v>49.9</v>
      </c>
      <c r="G67" s="57">
        <f>F67/$F$115</f>
        <v>8.9474367069534034E-5</v>
      </c>
      <c r="H67" s="56" t="s">
        <v>87</v>
      </c>
      <c r="I67" s="61">
        <f t="shared" si="1"/>
        <v>27.92389479574706</v>
      </c>
    </row>
    <row r="68" spans="1:9" ht="44.25" customHeight="1" x14ac:dyDescent="0.2">
      <c r="A68" s="42" t="s">
        <v>81</v>
      </c>
      <c r="B68" s="31">
        <f>SUM(B69:B70)</f>
        <v>61.9</v>
      </c>
      <c r="C68" s="43">
        <f>B87/$B$115</f>
        <v>6.6394640111704149E-4</v>
      </c>
      <c r="D68" s="31">
        <f>SUM(D69:D70)</f>
        <v>178.7</v>
      </c>
      <c r="E68" s="43">
        <f>D68/$D$115</f>
        <v>2.2267048450393481E-4</v>
      </c>
      <c r="F68" s="31">
        <f>SUM(F69:F70)</f>
        <v>49.9</v>
      </c>
      <c r="G68" s="43">
        <f>F68/$F$115</f>
        <v>8.9474367069534034E-5</v>
      </c>
      <c r="H68" s="31">
        <f t="shared" si="0"/>
        <v>-19.386106623586429</v>
      </c>
      <c r="I68" s="44">
        <f t="shared" si="1"/>
        <v>27.92389479574706</v>
      </c>
    </row>
    <row r="69" spans="1:9" ht="30.75" customHeight="1" x14ac:dyDescent="0.2">
      <c r="A69" s="32" t="s">
        <v>80</v>
      </c>
      <c r="B69" s="3">
        <v>0</v>
      </c>
      <c r="C69" s="4">
        <f>B88/$B$115</f>
        <v>3.5853105660320232E-5</v>
      </c>
      <c r="D69" s="3">
        <v>0</v>
      </c>
      <c r="E69" s="4">
        <f>D69/$D$115</f>
        <v>0</v>
      </c>
      <c r="F69" s="3">
        <v>0</v>
      </c>
      <c r="G69" s="4">
        <f>F69/$F$115</f>
        <v>0</v>
      </c>
      <c r="H69" s="3" t="s">
        <v>87</v>
      </c>
      <c r="I69" s="44" t="e">
        <f t="shared" si="1"/>
        <v>#DIV/0!</v>
      </c>
    </row>
    <row r="70" spans="1:9" ht="37.5" customHeight="1" thickBot="1" x14ac:dyDescent="0.25">
      <c r="A70" s="45" t="s">
        <v>107</v>
      </c>
      <c r="B70" s="37">
        <v>61.9</v>
      </c>
      <c r="C70" s="46">
        <f>B89/$B$115</f>
        <v>4.8297358206971072E-4</v>
      </c>
      <c r="D70" s="37">
        <v>178.7</v>
      </c>
      <c r="E70" s="46">
        <f>D70/$D$115</f>
        <v>2.2267048450393481E-4</v>
      </c>
      <c r="F70" s="37">
        <v>49.9</v>
      </c>
      <c r="G70" s="46">
        <f>F70/$F$115</f>
        <v>8.9474367069534034E-5</v>
      </c>
      <c r="H70" s="37">
        <f>F70/B70*100-100</f>
        <v>-19.386106623586429</v>
      </c>
      <c r="I70" s="44">
        <f t="shared" si="1"/>
        <v>27.92389479574706</v>
      </c>
    </row>
    <row r="71" spans="1:9" s="15" customFormat="1" ht="44.25" customHeight="1" thickBot="1" x14ac:dyDescent="0.25">
      <c r="A71" s="60" t="s">
        <v>48</v>
      </c>
      <c r="B71" s="56">
        <f>SUM(B72+B75)</f>
        <v>40692.900000000009</v>
      </c>
      <c r="C71" s="57">
        <f>B90/$B$115</f>
        <v>3.7939794349545225E-7</v>
      </c>
      <c r="D71" s="56">
        <f>SUM(D72+D75)</f>
        <v>37121.300000000003</v>
      </c>
      <c r="E71" s="57">
        <f>D71/$D$115</f>
        <v>4.6255276197067242E-2</v>
      </c>
      <c r="F71" s="56">
        <f>SUM(F72+F75)</f>
        <v>26914.600000000002</v>
      </c>
      <c r="G71" s="57">
        <f>F71/$F$115</f>
        <v>4.8259855710013642E-2</v>
      </c>
      <c r="H71" s="56">
        <f t="shared" si="0"/>
        <v>-33.859223599202821</v>
      </c>
      <c r="I71" s="61">
        <f t="shared" si="1"/>
        <v>72.504465091470394</v>
      </c>
    </row>
    <row r="72" spans="1:9" ht="30" customHeight="1" x14ac:dyDescent="0.2">
      <c r="A72" s="42" t="s">
        <v>49</v>
      </c>
      <c r="B72" s="31">
        <f>SUM(B73:B74)</f>
        <v>35563.700000000004</v>
      </c>
      <c r="C72" s="43">
        <f>B92/$B$115</f>
        <v>0</v>
      </c>
      <c r="D72" s="31">
        <f>SUM(D73:D74)</f>
        <v>33931.9</v>
      </c>
      <c r="E72" s="43">
        <f>D72/$D$115</f>
        <v>4.2281100241404961E-2</v>
      </c>
      <c r="F72" s="31">
        <f>SUM(F73:F74)</f>
        <v>24818.400000000001</v>
      </c>
      <c r="G72" s="43">
        <f>F72/$F$115</f>
        <v>4.450121506369787E-2</v>
      </c>
      <c r="H72" s="31">
        <f t="shared" si="0"/>
        <v>-30.214235301726205</v>
      </c>
      <c r="I72" s="44">
        <f t="shared" si="1"/>
        <v>73.141792826219572</v>
      </c>
    </row>
    <row r="73" spans="1:9" ht="30" customHeight="1" x14ac:dyDescent="0.2">
      <c r="A73" s="32" t="s">
        <v>50</v>
      </c>
      <c r="B73" s="3">
        <v>30844.400000000001</v>
      </c>
      <c r="C73" s="4">
        <f>B93/$B$115</f>
        <v>1.6845268691198081E-4</v>
      </c>
      <c r="D73" s="3">
        <v>27393</v>
      </c>
      <c r="E73" s="4">
        <f>D73/$D$115</f>
        <v>3.4133254516039657E-2</v>
      </c>
      <c r="F73" s="3">
        <v>19933.5</v>
      </c>
      <c r="G73" s="4">
        <f>F73/$F$115</f>
        <v>3.574223038037188E-2</v>
      </c>
      <c r="H73" s="3">
        <f t="shared" si="0"/>
        <v>-35.374006302602751</v>
      </c>
      <c r="I73" s="10">
        <f t="shared" si="1"/>
        <v>72.76859051582521</v>
      </c>
    </row>
    <row r="74" spans="1:9" ht="33.75" customHeight="1" x14ac:dyDescent="0.2">
      <c r="A74" s="32" t="s">
        <v>51</v>
      </c>
      <c r="B74" s="3">
        <v>4719.3</v>
      </c>
      <c r="C74" s="4">
        <f>B94/$B$115</f>
        <v>0</v>
      </c>
      <c r="D74" s="3">
        <v>6538.9</v>
      </c>
      <c r="E74" s="4">
        <f>D74/$D$115</f>
        <v>8.1478457253653016E-3</v>
      </c>
      <c r="F74" s="3">
        <v>4884.8999999999996</v>
      </c>
      <c r="G74" s="4">
        <f>F74/$F$115</f>
        <v>8.758984683325987E-3</v>
      </c>
      <c r="H74" s="3">
        <f t="shared" si="0"/>
        <v>3.5089949780687846</v>
      </c>
      <c r="I74" s="10">
        <f t="shared" si="1"/>
        <v>74.705225649574075</v>
      </c>
    </row>
    <row r="75" spans="1:9" ht="30" x14ac:dyDescent="0.2">
      <c r="A75" s="47" t="s">
        <v>52</v>
      </c>
      <c r="B75" s="3">
        <f>SUM(B76:B77)</f>
        <v>5129.2000000000007</v>
      </c>
      <c r="C75" s="4">
        <f>B95/$B$115</f>
        <v>0</v>
      </c>
      <c r="D75" s="3">
        <f>SUM(D76:D77)</f>
        <v>3189.4</v>
      </c>
      <c r="E75" s="4">
        <f>D75/$D$115</f>
        <v>3.9741759556622819E-3</v>
      </c>
      <c r="F75" s="3">
        <f>SUM(F76:F77)</f>
        <v>2096.1999999999998</v>
      </c>
      <c r="G75" s="4">
        <f>F75/$F$115</f>
        <v>3.7586406463157762E-3</v>
      </c>
      <c r="H75" s="3">
        <f t="shared" si="0"/>
        <v>-59.132028386493033</v>
      </c>
      <c r="I75" s="10">
        <f t="shared" si="1"/>
        <v>65.723960619552258</v>
      </c>
    </row>
    <row r="76" spans="1:9" ht="30" x14ac:dyDescent="0.2">
      <c r="A76" s="32" t="s">
        <v>53</v>
      </c>
      <c r="B76" s="3">
        <v>603.1</v>
      </c>
      <c r="C76" s="4">
        <f>B97/$B$115</f>
        <v>4.8009015769914532E-4</v>
      </c>
      <c r="D76" s="3">
        <v>331</v>
      </c>
      <c r="E76" s="4">
        <f>D76/$D$115</f>
        <v>4.1244504964075223E-4</v>
      </c>
      <c r="F76" s="3">
        <v>206.2</v>
      </c>
      <c r="G76" s="4">
        <f>F76/$F$115</f>
        <v>3.6973175330136106E-4</v>
      </c>
      <c r="H76" s="3">
        <f t="shared" si="0"/>
        <v>-65.809981760902019</v>
      </c>
      <c r="I76" s="10">
        <f t="shared" si="1"/>
        <v>62.296072507552871</v>
      </c>
    </row>
    <row r="77" spans="1:9" ht="30.75" thickBot="1" x14ac:dyDescent="0.25">
      <c r="A77" s="45" t="s">
        <v>54</v>
      </c>
      <c r="B77" s="37">
        <v>4526.1000000000004</v>
      </c>
      <c r="C77" s="46">
        <f>B98/$B$115</f>
        <v>0</v>
      </c>
      <c r="D77" s="37">
        <v>2858.4</v>
      </c>
      <c r="E77" s="46">
        <f>D77/$D$115</f>
        <v>3.5617309060215294E-3</v>
      </c>
      <c r="F77" s="37">
        <v>1890</v>
      </c>
      <c r="G77" s="46">
        <f>F77/$F$115</f>
        <v>3.3889088930144154E-3</v>
      </c>
      <c r="H77" s="37">
        <f t="shared" si="0"/>
        <v>-58.2421952674488</v>
      </c>
      <c r="I77" s="33">
        <f t="shared" si="1"/>
        <v>66.12090680100755</v>
      </c>
    </row>
    <row r="78" spans="1:9" ht="15" thickBot="1" x14ac:dyDescent="0.25">
      <c r="A78" s="60" t="s">
        <v>84</v>
      </c>
      <c r="B78" s="56">
        <f>SUM(B79+B102)</f>
        <v>41502.286</v>
      </c>
      <c r="C78" s="57">
        <f>B99/$B$115</f>
        <v>0</v>
      </c>
      <c r="D78" s="56">
        <f>SUM(D79+D102)</f>
        <v>69415.600000000006</v>
      </c>
      <c r="E78" s="57">
        <f>D78/$D$115</f>
        <v>8.64958325916695E-2</v>
      </c>
      <c r="F78" s="56">
        <f>SUM(F79+F102)</f>
        <v>45288.896000000008</v>
      </c>
      <c r="G78" s="57">
        <f>F78/$F$115</f>
        <v>8.1206318735029107E-2</v>
      </c>
      <c r="H78" s="56">
        <f t="shared" si="0"/>
        <v>9.1238588640635498</v>
      </c>
      <c r="I78" s="61">
        <f t="shared" si="1"/>
        <v>65.243109618010948</v>
      </c>
    </row>
    <row r="79" spans="1:9" ht="15" x14ac:dyDescent="0.2">
      <c r="A79" s="42" t="s">
        <v>89</v>
      </c>
      <c r="B79" s="31">
        <f>SUM(B80:B101)</f>
        <v>4546.08</v>
      </c>
      <c r="C79" s="43">
        <f>B100/$B$115</f>
        <v>0</v>
      </c>
      <c r="D79" s="31">
        <f>SUM(D80:D101)</f>
        <v>12183.3</v>
      </c>
      <c r="E79" s="43">
        <f>D79/$D$115</f>
        <v>1.5181092970659144E-2</v>
      </c>
      <c r="F79" s="31">
        <f>SUM(F80:F101)</f>
        <v>4723.8</v>
      </c>
      <c r="G79" s="43">
        <f>F79/$F$115</f>
        <v>8.4701205443499985E-3</v>
      </c>
      <c r="H79" s="31">
        <f t="shared" ref="H79:H81" si="4">F79/B79*100-100</f>
        <v>3.9093020800337968</v>
      </c>
      <c r="I79" s="44">
        <f t="shared" ref="I79:I81" si="5">F79/D79*100</f>
        <v>38.772746300263478</v>
      </c>
    </row>
    <row r="80" spans="1:9" ht="75" x14ac:dyDescent="0.2">
      <c r="A80" s="48" t="s">
        <v>110</v>
      </c>
      <c r="B80" s="31">
        <v>0</v>
      </c>
      <c r="C80" s="43">
        <f>B101/$B$115</f>
        <v>0</v>
      </c>
      <c r="D80" s="31">
        <v>1959</v>
      </c>
      <c r="E80" s="43">
        <f>D80/$D$115</f>
        <v>2.4410267439463253E-3</v>
      </c>
      <c r="F80" s="31">
        <v>0</v>
      </c>
      <c r="G80" s="43">
        <f>F80/$F$115</f>
        <v>0</v>
      </c>
      <c r="H80" s="3" t="s">
        <v>87</v>
      </c>
      <c r="I80" s="44">
        <f t="shared" si="5"/>
        <v>0</v>
      </c>
    </row>
    <row r="81" spans="1:9" ht="75" x14ac:dyDescent="0.2">
      <c r="A81" s="32" t="s">
        <v>108</v>
      </c>
      <c r="B81" s="3">
        <v>480.2</v>
      </c>
      <c r="C81" s="4">
        <f>B101/$B$115</f>
        <v>0</v>
      </c>
      <c r="D81" s="3">
        <v>528.29999999999995</v>
      </c>
      <c r="E81" s="4">
        <f>D81/$D$115</f>
        <v>6.5829220460788336E-4</v>
      </c>
      <c r="F81" s="3">
        <v>458.4</v>
      </c>
      <c r="G81" s="4">
        <f>F81/$F$115</f>
        <v>8.2194488706762326E-4</v>
      </c>
      <c r="H81" s="3">
        <f t="shared" si="4"/>
        <v>-4.5397750937109578</v>
      </c>
      <c r="I81" s="10">
        <f t="shared" si="5"/>
        <v>86.768881317433284</v>
      </c>
    </row>
    <row r="82" spans="1:9" ht="60" x14ac:dyDescent="0.2">
      <c r="A82" s="32" t="s">
        <v>59</v>
      </c>
      <c r="B82" s="3">
        <v>854.7</v>
      </c>
      <c r="C82" s="4">
        <f>B102/$B$115</f>
        <v>7.0105542778971464E-2</v>
      </c>
      <c r="D82" s="3">
        <v>1677.6</v>
      </c>
      <c r="E82" s="4">
        <f>D82/$D$115</f>
        <v>2.0903861488740963E-3</v>
      </c>
      <c r="F82" s="3">
        <v>1522.5</v>
      </c>
      <c r="G82" s="4">
        <f>F82/$F$115</f>
        <v>2.7299543860393903E-3</v>
      </c>
      <c r="H82" s="3" t="s">
        <v>77</v>
      </c>
      <c r="I82" s="10">
        <f t="shared" ref="I82:I114" si="6">F82/D82*100</f>
        <v>90.754649499284696</v>
      </c>
    </row>
    <row r="83" spans="1:9" ht="60" x14ac:dyDescent="0.2">
      <c r="A83" s="32" t="s">
        <v>60</v>
      </c>
      <c r="B83" s="3">
        <v>481.1</v>
      </c>
      <c r="C83" s="4">
        <f>B103/$B$115</f>
        <v>4.5400654908383294E-3</v>
      </c>
      <c r="D83" s="3">
        <v>597.1</v>
      </c>
      <c r="E83" s="4">
        <f>D83/$D$115</f>
        <v>7.4402096417067426E-4</v>
      </c>
      <c r="F83" s="3">
        <v>411.6</v>
      </c>
      <c r="G83" s="4">
        <f>F83/$F$115</f>
        <v>7.3802904781202828E-4</v>
      </c>
      <c r="H83" s="3">
        <f t="shared" ref="H83:H114" si="7">F83/B83*100-100</f>
        <v>-14.446061109956361</v>
      </c>
      <c r="I83" s="10">
        <f t="shared" si="6"/>
        <v>68.933177022274322</v>
      </c>
    </row>
    <row r="84" spans="1:9" ht="45" x14ac:dyDescent="0.2">
      <c r="A84" s="32" t="s">
        <v>61</v>
      </c>
      <c r="B84" s="3">
        <v>28.8</v>
      </c>
      <c r="C84" s="4">
        <f>B104/$B$115</f>
        <v>3.5684273575464758E-3</v>
      </c>
      <c r="D84" s="3">
        <v>54</v>
      </c>
      <c r="E84" s="4">
        <f>D84/$D$115</f>
        <v>6.7287107796376502E-5</v>
      </c>
      <c r="F84" s="3">
        <v>25.2</v>
      </c>
      <c r="G84" s="4">
        <f>F84/$F$115</f>
        <v>4.5185451906858866E-5</v>
      </c>
      <c r="H84" s="3">
        <f t="shared" si="7"/>
        <v>-12.5</v>
      </c>
      <c r="I84" s="10">
        <f t="shared" si="6"/>
        <v>46.666666666666664</v>
      </c>
    </row>
    <row r="85" spans="1:9" ht="50.25" customHeight="1" x14ac:dyDescent="0.2">
      <c r="A85" s="32" t="s">
        <v>62</v>
      </c>
      <c r="B85" s="3">
        <v>616.9</v>
      </c>
      <c r="C85" s="4">
        <f>B105/$B$115</f>
        <v>5.2900593455401393E-2</v>
      </c>
      <c r="D85" s="3">
        <v>1513.7</v>
      </c>
      <c r="E85" s="4">
        <f>D85/$D$115</f>
        <v>1.8861573161365762E-3</v>
      </c>
      <c r="F85" s="3">
        <v>1038.4000000000001</v>
      </c>
      <c r="G85" s="4">
        <f>F85/$F$115</f>
        <v>1.8619275103207245E-3</v>
      </c>
      <c r="H85" s="3">
        <f t="shared" si="7"/>
        <v>68.325498460042155</v>
      </c>
      <c r="I85" s="10">
        <f t="shared" si="6"/>
        <v>68.600118913919545</v>
      </c>
    </row>
    <row r="86" spans="1:9" ht="38.25" customHeight="1" x14ac:dyDescent="0.2">
      <c r="A86" s="32" t="s">
        <v>117</v>
      </c>
      <c r="B86" s="3">
        <v>24</v>
      </c>
      <c r="C86" s="4">
        <f>B106/$B$115</f>
        <v>0</v>
      </c>
      <c r="D86" s="3">
        <v>0</v>
      </c>
      <c r="E86" s="4">
        <f>D86/$D$115</f>
        <v>0</v>
      </c>
      <c r="F86" s="3">
        <v>0</v>
      </c>
      <c r="G86" s="4">
        <f>F86/$F$115</f>
        <v>0</v>
      </c>
      <c r="H86" s="3" t="s">
        <v>87</v>
      </c>
      <c r="I86" s="10" t="s">
        <v>77</v>
      </c>
    </row>
    <row r="87" spans="1:9" ht="61.5" customHeight="1" x14ac:dyDescent="0.2">
      <c r="A87" s="32" t="s">
        <v>118</v>
      </c>
      <c r="B87" s="3">
        <v>350</v>
      </c>
      <c r="C87" s="4">
        <f>B107/$B$115</f>
        <v>2.0847916995075103E-4</v>
      </c>
      <c r="D87" s="3">
        <v>0</v>
      </c>
      <c r="E87" s="4">
        <f>D87/$D$115</f>
        <v>0</v>
      </c>
      <c r="F87" s="3">
        <v>0</v>
      </c>
      <c r="G87" s="4">
        <f>F87/$F$115</f>
        <v>0</v>
      </c>
      <c r="H87" s="3" t="s">
        <v>87</v>
      </c>
      <c r="I87" s="10" t="s">
        <v>77</v>
      </c>
    </row>
    <row r="88" spans="1:9" ht="63.75" customHeight="1" x14ac:dyDescent="0.2">
      <c r="A88" s="32" t="s">
        <v>82</v>
      </c>
      <c r="B88" s="3">
        <v>18.899999999999999</v>
      </c>
      <c r="C88" s="4">
        <f>B108/$B$115</f>
        <v>1.9738178010350903E-4</v>
      </c>
      <c r="D88" s="3">
        <v>0</v>
      </c>
      <c r="E88" s="4">
        <f>D88/$D$115</f>
        <v>0</v>
      </c>
      <c r="F88" s="3">
        <v>0</v>
      </c>
      <c r="G88" s="4">
        <f>F88/$F$115</f>
        <v>0</v>
      </c>
      <c r="H88" s="3" t="s">
        <v>87</v>
      </c>
      <c r="I88" s="10" t="s">
        <v>77</v>
      </c>
    </row>
    <row r="89" spans="1:9" ht="30" x14ac:dyDescent="0.2">
      <c r="A89" s="32" t="s">
        <v>63</v>
      </c>
      <c r="B89" s="3">
        <v>254.6</v>
      </c>
      <c r="C89" s="4">
        <f>B109/$B$115</f>
        <v>6.6474313679838184E-3</v>
      </c>
      <c r="D89" s="3">
        <v>785.1</v>
      </c>
      <c r="E89" s="4">
        <f>D89/$D$115</f>
        <v>9.7827978390620718E-4</v>
      </c>
      <c r="F89" s="3">
        <v>357.7</v>
      </c>
      <c r="G89" s="4">
        <f>F89/$F$115</f>
        <v>6.4138238678902455E-4</v>
      </c>
      <c r="H89" s="3">
        <f t="shared" si="7"/>
        <v>40.494893951296149</v>
      </c>
      <c r="I89" s="10">
        <f t="shared" si="6"/>
        <v>45.561075022290154</v>
      </c>
    </row>
    <row r="90" spans="1:9" ht="60" x14ac:dyDescent="0.2">
      <c r="A90" s="32" t="s">
        <v>64</v>
      </c>
      <c r="B90" s="3">
        <v>0.2</v>
      </c>
      <c r="C90" s="4">
        <f>B112/$B$115</f>
        <v>9.4604774200308505E-3</v>
      </c>
      <c r="D90" s="3">
        <v>1.6</v>
      </c>
      <c r="E90" s="4">
        <f>D90/$D$115</f>
        <v>1.9936920828556002E-6</v>
      </c>
      <c r="F90" s="3">
        <v>1.6</v>
      </c>
      <c r="G90" s="4">
        <f>F90/$F$115</f>
        <v>2.8689175813878648E-6</v>
      </c>
      <c r="H90" s="3" t="s">
        <v>87</v>
      </c>
      <c r="I90" s="10">
        <f t="shared" si="6"/>
        <v>100</v>
      </c>
    </row>
    <row r="91" spans="1:9" ht="30" x14ac:dyDescent="0.2">
      <c r="A91" s="32" t="s">
        <v>111</v>
      </c>
      <c r="B91" s="3">
        <v>1094.8</v>
      </c>
      <c r="C91" s="4">
        <f>B113/$B$115</f>
        <v>9.4604774200308505E-3</v>
      </c>
      <c r="D91" s="3">
        <v>3154.2</v>
      </c>
      <c r="E91" s="4">
        <f>D91/$D$115</f>
        <v>3.9303147298394578E-3</v>
      </c>
      <c r="F91" s="3">
        <v>423.5</v>
      </c>
      <c r="G91" s="4">
        <f>F91/$F$115</f>
        <v>7.5936662232360046E-4</v>
      </c>
      <c r="H91" s="3">
        <f t="shared" si="7"/>
        <v>-61.31713554987212</v>
      </c>
      <c r="I91" s="10">
        <f t="shared" si="6"/>
        <v>13.42654238792721</v>
      </c>
    </row>
    <row r="92" spans="1:9" ht="27" customHeight="1" x14ac:dyDescent="0.2">
      <c r="A92" s="32" t="s">
        <v>109</v>
      </c>
      <c r="B92" s="3">
        <v>0</v>
      </c>
      <c r="C92" s="4">
        <f>B113/$B$115</f>
        <v>9.4604774200308505E-3</v>
      </c>
      <c r="D92" s="3">
        <v>6</v>
      </c>
      <c r="E92" s="4">
        <f>D92/$D$115</f>
        <v>7.4763453107085E-6</v>
      </c>
      <c r="F92" s="3">
        <v>0</v>
      </c>
      <c r="G92" s="4">
        <f>F92/$F$115</f>
        <v>0</v>
      </c>
      <c r="H92" s="3" t="s">
        <v>77</v>
      </c>
      <c r="I92" s="10" t="s">
        <v>77</v>
      </c>
    </row>
    <row r="93" spans="1:9" ht="15" x14ac:dyDescent="0.2">
      <c r="A93" s="32" t="s">
        <v>65</v>
      </c>
      <c r="B93" s="3">
        <v>88.8</v>
      </c>
      <c r="C93" s="4">
        <f>B114/$B$115</f>
        <v>9.4604774200308505E-3</v>
      </c>
      <c r="D93" s="3">
        <v>219</v>
      </c>
      <c r="E93" s="4">
        <f>D93/$D$115</f>
        <v>2.7288660384086025E-4</v>
      </c>
      <c r="F93" s="3">
        <v>154.1</v>
      </c>
      <c r="G93" s="4">
        <f>F93/$F$115</f>
        <v>2.7631262455741872E-4</v>
      </c>
      <c r="H93" s="3">
        <f t="shared" si="7"/>
        <v>73.536036036036052</v>
      </c>
      <c r="I93" s="10">
        <f t="shared" si="6"/>
        <v>70.365296803652967</v>
      </c>
    </row>
    <row r="94" spans="1:9" ht="30" x14ac:dyDescent="0.2">
      <c r="A94" s="32" t="s">
        <v>66</v>
      </c>
      <c r="B94" s="3">
        <v>0</v>
      </c>
      <c r="C94" s="4">
        <f>B115/$B$115</f>
        <v>1</v>
      </c>
      <c r="D94" s="3">
        <v>45.8</v>
      </c>
      <c r="E94" s="4">
        <f>D94/$D$115</f>
        <v>5.7069435871741544E-5</v>
      </c>
      <c r="F94" s="3">
        <v>0</v>
      </c>
      <c r="G94" s="4">
        <f>F94/$F$115</f>
        <v>0</v>
      </c>
      <c r="H94" s="3" t="s">
        <v>87</v>
      </c>
      <c r="I94" s="10">
        <f t="shared" si="6"/>
        <v>0</v>
      </c>
    </row>
    <row r="95" spans="1:9" ht="45" x14ac:dyDescent="0.2">
      <c r="A95" s="32" t="s">
        <v>67</v>
      </c>
      <c r="B95" s="3">
        <v>0</v>
      </c>
      <c r="C95" s="4">
        <f>B116/$B$115</f>
        <v>0</v>
      </c>
      <c r="D95" s="3">
        <v>216.7</v>
      </c>
      <c r="E95" s="4">
        <f>D95/$D$115</f>
        <v>2.7002067147175531E-4</v>
      </c>
      <c r="F95" s="3">
        <v>0</v>
      </c>
      <c r="G95" s="4">
        <f>F95/$F$115</f>
        <v>0</v>
      </c>
      <c r="H95" s="3" t="s">
        <v>87</v>
      </c>
      <c r="I95" s="10">
        <f t="shared" si="6"/>
        <v>0</v>
      </c>
    </row>
    <row r="96" spans="1:9" ht="30" x14ac:dyDescent="0.2">
      <c r="A96" s="32" t="s">
        <v>120</v>
      </c>
      <c r="B96" s="3">
        <v>0</v>
      </c>
      <c r="C96" s="4">
        <f>B117/$B$115</f>
        <v>0</v>
      </c>
      <c r="D96" s="3">
        <v>849.8</v>
      </c>
      <c r="E96" s="4">
        <f>D96/$D$115</f>
        <v>1.0588997075066805E-3</v>
      </c>
      <c r="F96" s="3">
        <v>0</v>
      </c>
      <c r="G96" s="4">
        <f>F96/$F$115</f>
        <v>0</v>
      </c>
      <c r="H96" s="3" t="s">
        <v>87</v>
      </c>
      <c r="I96" s="10">
        <f t="shared" si="6"/>
        <v>0</v>
      </c>
    </row>
    <row r="97" spans="1:9" ht="30" x14ac:dyDescent="0.2">
      <c r="A97" s="32" t="s">
        <v>68</v>
      </c>
      <c r="B97" s="3">
        <v>253.08</v>
      </c>
      <c r="C97" s="4">
        <f>B117/$B$115</f>
        <v>0</v>
      </c>
      <c r="D97" s="3">
        <v>499.1</v>
      </c>
      <c r="E97" s="4">
        <f>D97/$D$115</f>
        <v>6.2190732409576877E-4</v>
      </c>
      <c r="F97" s="3">
        <v>330.8</v>
      </c>
      <c r="G97" s="4">
        <f>F97/$F$115</f>
        <v>5.9314870995194103E-4</v>
      </c>
      <c r="H97" s="3">
        <f t="shared" si="7"/>
        <v>30.709657025446489</v>
      </c>
      <c r="I97" s="10">
        <f t="shared" si="6"/>
        <v>66.279302744940892</v>
      </c>
    </row>
    <row r="98" spans="1:9" ht="45" x14ac:dyDescent="0.2">
      <c r="A98" s="32" t="s">
        <v>112</v>
      </c>
      <c r="B98" s="3">
        <v>0</v>
      </c>
      <c r="C98" s="4">
        <f>B118/$B$115</f>
        <v>0</v>
      </c>
      <c r="D98" s="3">
        <v>76.3</v>
      </c>
      <c r="E98" s="4">
        <f>D98/$D$115</f>
        <v>9.5074191201176424E-5</v>
      </c>
      <c r="F98" s="3">
        <v>0</v>
      </c>
      <c r="G98" s="4">
        <f>F98/$F$115</f>
        <v>0</v>
      </c>
      <c r="H98" s="3" t="s">
        <v>87</v>
      </c>
      <c r="I98" s="10" t="s">
        <v>87</v>
      </c>
    </row>
    <row r="99" spans="1:9" ht="30" hidden="1" x14ac:dyDescent="0.2">
      <c r="A99" s="6" t="s">
        <v>69</v>
      </c>
      <c r="B99" s="3">
        <v>0</v>
      </c>
      <c r="C99" s="4">
        <f>B119/$B$115</f>
        <v>0</v>
      </c>
      <c r="D99" s="3">
        <v>0</v>
      </c>
      <c r="E99" s="4">
        <f>D99/$D$115</f>
        <v>0</v>
      </c>
      <c r="F99" s="3">
        <v>0</v>
      </c>
      <c r="G99" s="4">
        <f>F99/$F$115</f>
        <v>0</v>
      </c>
      <c r="H99" s="3" t="s">
        <v>87</v>
      </c>
      <c r="I99" s="10" t="s">
        <v>87</v>
      </c>
    </row>
    <row r="100" spans="1:9" ht="45" hidden="1" x14ac:dyDescent="0.2">
      <c r="A100" s="6" t="s">
        <v>70</v>
      </c>
      <c r="B100" s="3">
        <v>0</v>
      </c>
      <c r="C100" s="4">
        <f>B120/$B$115</f>
        <v>0</v>
      </c>
      <c r="D100" s="3">
        <v>0</v>
      </c>
      <c r="E100" s="4">
        <f>D100/$D$115</f>
        <v>0</v>
      </c>
      <c r="F100" s="3">
        <v>0</v>
      </c>
      <c r="G100" s="4">
        <f>F100/$F$115</f>
        <v>0</v>
      </c>
      <c r="H100" s="3" t="s">
        <v>87</v>
      </c>
      <c r="I100" s="10" t="s">
        <v>87</v>
      </c>
    </row>
    <row r="101" spans="1:9" ht="45" hidden="1" x14ac:dyDescent="0.2">
      <c r="A101" s="6" t="s">
        <v>71</v>
      </c>
      <c r="B101" s="3">
        <v>0</v>
      </c>
      <c r="C101" s="4">
        <f>B121/$B$115</f>
        <v>0</v>
      </c>
      <c r="D101" s="3">
        <v>0</v>
      </c>
      <c r="E101" s="4">
        <f>D101/$D$115</f>
        <v>0</v>
      </c>
      <c r="F101" s="3">
        <v>0</v>
      </c>
      <c r="G101" s="4">
        <f>F101/$F$115</f>
        <v>0</v>
      </c>
      <c r="H101" s="3" t="s">
        <v>87</v>
      </c>
      <c r="I101" s="10" t="s">
        <v>87</v>
      </c>
    </row>
    <row r="102" spans="1:9" ht="30" x14ac:dyDescent="0.2">
      <c r="A102" s="47" t="s">
        <v>88</v>
      </c>
      <c r="B102" s="3">
        <f>SUM(B103:B111)</f>
        <v>36956.205999999998</v>
      </c>
      <c r="C102" s="4">
        <f>B122/$B$115</f>
        <v>0</v>
      </c>
      <c r="D102" s="3">
        <f>SUM(D103:D111)</f>
        <v>57232.3</v>
      </c>
      <c r="E102" s="4">
        <f>D102/$D$115</f>
        <v>7.1314739621010356E-2</v>
      </c>
      <c r="F102" s="3">
        <f>SUM(F103:F111)</f>
        <v>40565.096000000005</v>
      </c>
      <c r="G102" s="4">
        <f>F102/$F$115</f>
        <v>7.2736198190679099E-2</v>
      </c>
      <c r="H102" s="3">
        <f t="shared" si="7"/>
        <v>9.7653151949634918</v>
      </c>
      <c r="I102" s="10">
        <f t="shared" si="6"/>
        <v>70.877976247678333</v>
      </c>
    </row>
    <row r="103" spans="1:9" ht="30" x14ac:dyDescent="0.2">
      <c r="A103" s="32" t="s">
        <v>72</v>
      </c>
      <c r="B103" s="3">
        <v>2393.3000000000002</v>
      </c>
      <c r="C103" s="4">
        <f>B123/$B$115</f>
        <v>0</v>
      </c>
      <c r="D103" s="3">
        <v>2171</v>
      </c>
      <c r="E103" s="4">
        <f>D103/$D$115</f>
        <v>2.7051909449246924E-3</v>
      </c>
      <c r="F103" s="3">
        <v>1466</v>
      </c>
      <c r="G103" s="4">
        <f>F103/$F$115</f>
        <v>2.6286457339466311E-3</v>
      </c>
      <c r="H103" s="3">
        <f t="shared" si="7"/>
        <v>-38.745664981406435</v>
      </c>
      <c r="I103" s="10">
        <f t="shared" si="6"/>
        <v>67.526485490557349</v>
      </c>
    </row>
    <row r="104" spans="1:9" ht="15" x14ac:dyDescent="0.2">
      <c r="A104" s="32" t="s">
        <v>73</v>
      </c>
      <c r="B104" s="3">
        <v>1881.1</v>
      </c>
      <c r="C104" s="4">
        <f>B124/$B$115</f>
        <v>0</v>
      </c>
      <c r="D104" s="3">
        <v>2951</v>
      </c>
      <c r="E104" s="4">
        <f>D104/$D$115</f>
        <v>3.6771158353167974E-3</v>
      </c>
      <c r="F104" s="3">
        <v>2231.9</v>
      </c>
      <c r="G104" s="4">
        <f>F104/$F$115</f>
        <v>4.0019607186872344E-3</v>
      </c>
      <c r="H104" s="3">
        <f t="shared" si="7"/>
        <v>18.648663016320242</v>
      </c>
      <c r="I104" s="10">
        <f t="shared" si="6"/>
        <v>75.631989156218239</v>
      </c>
    </row>
    <row r="105" spans="1:9" ht="30" customHeight="1" x14ac:dyDescent="0.2">
      <c r="A105" s="32" t="s">
        <v>74</v>
      </c>
      <c r="B105" s="3">
        <v>27886.6</v>
      </c>
      <c r="C105" s="4">
        <f>B125/$B$115</f>
        <v>0</v>
      </c>
      <c r="D105" s="3">
        <v>41610.300000000003</v>
      </c>
      <c r="E105" s="4">
        <f>D105/$D$115</f>
        <v>5.1848828547028984E-2</v>
      </c>
      <c r="F105" s="3">
        <v>29834</v>
      </c>
      <c r="G105" s="4">
        <f>F105/$F$115</f>
        <v>5.3494554451953474E-2</v>
      </c>
      <c r="H105" s="3">
        <f t="shared" si="7"/>
        <v>6.9832822932878145</v>
      </c>
      <c r="I105" s="10">
        <f t="shared" si="6"/>
        <v>71.698593857770788</v>
      </c>
    </row>
    <row r="106" spans="1:9" ht="62.25" hidden="1" customHeight="1" x14ac:dyDescent="0.2">
      <c r="A106" s="32" t="s">
        <v>83</v>
      </c>
      <c r="B106" s="3">
        <v>0</v>
      </c>
      <c r="C106" s="4">
        <f>B126/$B$115</f>
        <v>0</v>
      </c>
      <c r="D106" s="3">
        <v>0</v>
      </c>
      <c r="E106" s="4">
        <f>D106/$D$115</f>
        <v>0</v>
      </c>
      <c r="F106" s="3">
        <v>0</v>
      </c>
      <c r="G106" s="4">
        <f>F106/$F$115</f>
        <v>0</v>
      </c>
      <c r="H106" s="3" t="e">
        <f t="shared" si="7"/>
        <v>#DIV/0!</v>
      </c>
      <c r="I106" s="10" t="s">
        <v>77</v>
      </c>
    </row>
    <row r="107" spans="1:9" ht="23.25" customHeight="1" x14ac:dyDescent="0.2">
      <c r="A107" s="32" t="s">
        <v>92</v>
      </c>
      <c r="B107" s="3">
        <v>109.9</v>
      </c>
      <c r="C107" s="4">
        <f>B127/$B$115</f>
        <v>0</v>
      </c>
      <c r="D107" s="3">
        <v>1392</v>
      </c>
      <c r="E107" s="4">
        <f>D107/$D$115</f>
        <v>1.7345121120843721E-3</v>
      </c>
      <c r="F107" s="3">
        <v>1051.5999999999999</v>
      </c>
      <c r="G107" s="4">
        <f>F107/$F$115</f>
        <v>1.8855960803671739E-3</v>
      </c>
      <c r="H107" s="3">
        <f t="shared" si="7"/>
        <v>856.86988171064581</v>
      </c>
      <c r="I107" s="10">
        <f t="shared" si="6"/>
        <v>75.545977011494244</v>
      </c>
    </row>
    <row r="108" spans="1:9" ht="30" customHeight="1" x14ac:dyDescent="0.2">
      <c r="A108" s="32" t="s">
        <v>93</v>
      </c>
      <c r="B108" s="3">
        <v>104.05</v>
      </c>
      <c r="C108" s="4">
        <f>B128/$B$115</f>
        <v>0</v>
      </c>
      <c r="D108" s="3">
        <v>512.5</v>
      </c>
      <c r="E108" s="4">
        <f>D108/$D$115</f>
        <v>6.3860449528968435E-4</v>
      </c>
      <c r="F108" s="3">
        <v>48.8</v>
      </c>
      <c r="G108" s="4">
        <f>F108/$F$115</f>
        <v>8.7501986232329867E-5</v>
      </c>
      <c r="H108" s="3">
        <f t="shared" si="7"/>
        <v>-53.099471407976935</v>
      </c>
      <c r="I108" s="10">
        <f t="shared" si="6"/>
        <v>9.5219512195121947</v>
      </c>
    </row>
    <row r="109" spans="1:9" ht="30" x14ac:dyDescent="0.2">
      <c r="A109" s="32" t="s">
        <v>75</v>
      </c>
      <c r="B109" s="3">
        <v>3504.2</v>
      </c>
      <c r="C109" s="4">
        <f>B129/$B$115</f>
        <v>0</v>
      </c>
      <c r="D109" s="3">
        <v>7450.5</v>
      </c>
      <c r="E109" s="4">
        <f>D109/$D$115</f>
        <v>9.2837517895722806E-3</v>
      </c>
      <c r="F109" s="3">
        <v>4832.6000000000004</v>
      </c>
      <c r="G109" s="4">
        <f>F109/$F$115</f>
        <v>8.6652069398843734E-3</v>
      </c>
      <c r="H109" s="3">
        <f t="shared" si="7"/>
        <v>37.908795160093632</v>
      </c>
      <c r="I109" s="33">
        <f t="shared" si="6"/>
        <v>64.862760888530985</v>
      </c>
    </row>
    <row r="110" spans="1:9" ht="75" x14ac:dyDescent="0.2">
      <c r="A110" s="32" t="s">
        <v>119</v>
      </c>
      <c r="B110" s="3">
        <v>0</v>
      </c>
      <c r="C110" s="4">
        <f>B130/$B$115</f>
        <v>0</v>
      </c>
      <c r="D110" s="3">
        <v>1055.2</v>
      </c>
      <c r="E110" s="4">
        <f>D110/$D$115</f>
        <v>1.3148399286432683E-3</v>
      </c>
      <c r="F110" s="3">
        <v>1055.3</v>
      </c>
      <c r="G110" s="4">
        <f>F110/$F$115</f>
        <v>1.8922304522741335E-3</v>
      </c>
      <c r="H110" s="3" t="s">
        <v>87</v>
      </c>
      <c r="I110" s="10">
        <f t="shared" si="6"/>
        <v>100.00947687642152</v>
      </c>
    </row>
    <row r="111" spans="1:9" ht="81.75" customHeight="1" thickBot="1" x14ac:dyDescent="0.25">
      <c r="A111" s="34" t="s">
        <v>119</v>
      </c>
      <c r="B111" s="35">
        <v>1077.056</v>
      </c>
      <c r="C111" s="36">
        <f>B130/$B$115</f>
        <v>0</v>
      </c>
      <c r="D111" s="35">
        <v>89.8</v>
      </c>
      <c r="E111" s="36">
        <f>D111/$D$115</f>
        <v>1.1189596815027055E-4</v>
      </c>
      <c r="F111" s="35">
        <v>44.896000000000001</v>
      </c>
      <c r="G111" s="36">
        <f>F111/$F$115</f>
        <v>8.0501827333743486E-5</v>
      </c>
      <c r="H111" s="37">
        <f t="shared" si="7"/>
        <v>-95.83160021391646</v>
      </c>
      <c r="I111" s="50">
        <f t="shared" si="6"/>
        <v>49.995545657015597</v>
      </c>
    </row>
    <row r="112" spans="1:9" ht="29.25" thickBot="1" x14ac:dyDescent="0.25">
      <c r="A112" s="55" t="s">
        <v>85</v>
      </c>
      <c r="B112" s="56">
        <f>SUM(B113)</f>
        <v>4987.1000000000004</v>
      </c>
      <c r="C112" s="57">
        <f>B130/$B$115</f>
        <v>0</v>
      </c>
      <c r="D112" s="56">
        <f>SUM(D113)</f>
        <v>14935.57</v>
      </c>
      <c r="E112" s="57">
        <f>D112/$D$115</f>
        <v>1.8610579788709759E-2</v>
      </c>
      <c r="F112" s="56">
        <f>SUM(F113)</f>
        <v>4276.3</v>
      </c>
      <c r="G112" s="57">
        <f>F112/$F$115</f>
        <v>7.667720158305579E-3</v>
      </c>
      <c r="H112" s="56">
        <f t="shared" si="7"/>
        <v>-14.252772152152559</v>
      </c>
      <c r="I112" s="61">
        <f t="shared" si="6"/>
        <v>28.631649143621573</v>
      </c>
    </row>
    <row r="113" spans="1:9" ht="30" x14ac:dyDescent="0.2">
      <c r="A113" s="42" t="s">
        <v>86</v>
      </c>
      <c r="B113" s="31">
        <f>SUM(B114)</f>
        <v>4987.1000000000004</v>
      </c>
      <c r="C113" s="43">
        <f>B131/$B$115</f>
        <v>0</v>
      </c>
      <c r="D113" s="31">
        <f>SUM(D114)</f>
        <v>14935.57</v>
      </c>
      <c r="E113" s="43">
        <f>D113/$D$115</f>
        <v>1.8610579788709759E-2</v>
      </c>
      <c r="F113" s="31">
        <f>SUM(F114)</f>
        <v>4276.3</v>
      </c>
      <c r="G113" s="43">
        <f>F113/$F$115</f>
        <v>7.667720158305579E-3</v>
      </c>
      <c r="H113" s="31">
        <f t="shared" si="7"/>
        <v>-14.252772152152559</v>
      </c>
      <c r="I113" s="44">
        <f t="shared" si="6"/>
        <v>28.631649143621573</v>
      </c>
    </row>
    <row r="114" spans="1:9" ht="77.25" customHeight="1" thickBot="1" x14ac:dyDescent="0.25">
      <c r="A114" s="45" t="s">
        <v>58</v>
      </c>
      <c r="B114" s="37">
        <v>4987.1000000000004</v>
      </c>
      <c r="C114" s="46">
        <f>B132/$B$115</f>
        <v>0</v>
      </c>
      <c r="D114" s="37">
        <v>14935.57</v>
      </c>
      <c r="E114" s="46">
        <f>D114/$D$115</f>
        <v>1.8610579788709759E-2</v>
      </c>
      <c r="F114" s="37">
        <v>4276.3</v>
      </c>
      <c r="G114" s="46">
        <f>F114/$F$115</f>
        <v>7.667720158305579E-3</v>
      </c>
      <c r="H114" s="31">
        <f t="shared" si="7"/>
        <v>-14.252772152152559</v>
      </c>
      <c r="I114" s="33">
        <f t="shared" si="6"/>
        <v>28.631649143621573</v>
      </c>
    </row>
    <row r="115" spans="1:9" ht="15.75" thickBot="1" x14ac:dyDescent="0.25">
      <c r="A115" s="58" t="s">
        <v>76</v>
      </c>
      <c r="B115" s="59">
        <f>SUM(B5+B22+B38+B40+B56+B63+B65+B67+B71+B78+B112)</f>
        <v>527150.98600000015</v>
      </c>
      <c r="C115" s="59" t="s">
        <v>77</v>
      </c>
      <c r="D115" s="59">
        <f>SUM(D5+D22+D38+D40+D56+D63+D65+D67+D71+D78+D112)</f>
        <v>802531.15</v>
      </c>
      <c r="E115" s="59" t="s">
        <v>87</v>
      </c>
      <c r="F115" s="59">
        <f>SUM(F5+F22+F38+F40+F56+F63+F65+F67+F71+F78+F112)</f>
        <v>557701.62600000016</v>
      </c>
      <c r="G115" s="66" t="s">
        <v>77</v>
      </c>
      <c r="H115" s="67" t="s">
        <v>87</v>
      </c>
      <c r="I115" s="68">
        <f t="shared" ref="I115" si="8">F115/D115*100/100</f>
        <v>0.69492832271993454</v>
      </c>
    </row>
  </sheetData>
  <mergeCells count="1">
    <mergeCell ref="A1:I1"/>
  </mergeCells>
  <pageMargins left="0.31496062992125984" right="0.31496062992125984" top="0.15748031496062992" bottom="0.35433070866141736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Maria</cp:lastModifiedBy>
  <cp:lastPrinted>2024-07-11T11:32:41Z</cp:lastPrinted>
  <dcterms:created xsi:type="dcterms:W3CDTF">2021-07-16T11:47:31Z</dcterms:created>
  <dcterms:modified xsi:type="dcterms:W3CDTF">2024-10-22T07:20:38Z</dcterms:modified>
</cp:coreProperties>
</file>