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7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40" i="3" l="1"/>
  <c r="F40" i="3"/>
  <c r="F101" i="3"/>
  <c r="F79" i="3"/>
  <c r="I109" i="3"/>
  <c r="D67" i="3"/>
  <c r="D68" i="3"/>
  <c r="F78" i="3" l="1"/>
  <c r="D101" i="3"/>
  <c r="D79" i="3"/>
  <c r="D78" i="3" s="1"/>
  <c r="B54" i="3" l="1"/>
  <c r="B51" i="3"/>
  <c r="F28" i="3"/>
  <c r="D28" i="3"/>
  <c r="B28" i="3"/>
  <c r="I31" i="3"/>
  <c r="H29" i="3"/>
  <c r="B9" i="3"/>
  <c r="F59" i="3"/>
  <c r="F54" i="3"/>
  <c r="F51" i="3"/>
  <c r="F35" i="3"/>
  <c r="F6" i="3"/>
  <c r="B68" i="3"/>
  <c r="F68" i="3"/>
  <c r="D54" i="3"/>
  <c r="D51" i="3"/>
  <c r="D35" i="3"/>
  <c r="D6" i="3"/>
  <c r="I68" i="3" l="1"/>
  <c r="I76" i="3"/>
  <c r="I77" i="3"/>
  <c r="I81" i="3"/>
  <c r="H76" i="3"/>
  <c r="H77" i="3"/>
  <c r="H81" i="3"/>
  <c r="B79" i="3"/>
  <c r="I107" i="3" l="1"/>
  <c r="I106" i="3"/>
  <c r="H79" i="3" l="1"/>
  <c r="I79" i="3" l="1"/>
  <c r="I30" i="3"/>
  <c r="I7" i="3" l="1"/>
  <c r="I10" i="3"/>
  <c r="I12" i="3"/>
  <c r="I14" i="3"/>
  <c r="I18" i="3"/>
  <c r="I20" i="3"/>
  <c r="I24" i="3"/>
  <c r="I25" i="3"/>
  <c r="I26" i="3"/>
  <c r="I29" i="3"/>
  <c r="I33" i="3"/>
  <c r="I34" i="3"/>
  <c r="I35" i="3"/>
  <c r="I39" i="3"/>
  <c r="I42" i="3"/>
  <c r="I43" i="3"/>
  <c r="I44" i="3"/>
  <c r="I46" i="3"/>
  <c r="I60" i="3"/>
  <c r="I62" i="3"/>
  <c r="I64" i="3"/>
  <c r="I66" i="3"/>
  <c r="I69" i="3"/>
  <c r="I73" i="3"/>
  <c r="I74" i="3"/>
  <c r="I82" i="3"/>
  <c r="I83" i="3"/>
  <c r="I84" i="3"/>
  <c r="I85" i="3"/>
  <c r="I89" i="3"/>
  <c r="I90" i="3"/>
  <c r="I93" i="3"/>
  <c r="I94" i="3"/>
  <c r="I95" i="3"/>
  <c r="I102" i="3"/>
  <c r="I103" i="3"/>
  <c r="I104" i="3"/>
  <c r="I108" i="3"/>
  <c r="I112" i="3"/>
  <c r="H20" i="3"/>
  <c r="H24" i="3"/>
  <c r="H25" i="3"/>
  <c r="H26" i="3"/>
  <c r="H33" i="3"/>
  <c r="H35" i="3"/>
  <c r="H42" i="3"/>
  <c r="H43" i="3"/>
  <c r="H60" i="3"/>
  <c r="H62" i="3"/>
  <c r="H64" i="3"/>
  <c r="H73" i="3"/>
  <c r="H74" i="3"/>
  <c r="H83" i="3"/>
  <c r="H84" i="3"/>
  <c r="H85" i="3"/>
  <c r="H89" i="3"/>
  <c r="H93" i="3"/>
  <c r="H102" i="3"/>
  <c r="H103" i="3"/>
  <c r="H104" i="3"/>
  <c r="H108" i="3"/>
  <c r="H14" i="3"/>
  <c r="H7" i="3"/>
  <c r="H10" i="3"/>
  <c r="B111" i="3"/>
  <c r="B110" i="3" s="1"/>
  <c r="B101" i="3"/>
  <c r="I78" i="3" l="1"/>
  <c r="H101" i="3"/>
  <c r="I101" i="3"/>
  <c r="B78" i="3"/>
  <c r="H78" i="3" s="1"/>
  <c r="D111" i="3"/>
  <c r="D110" i="3" s="1"/>
  <c r="F111" i="3"/>
  <c r="F63" i="3"/>
  <c r="D63" i="3"/>
  <c r="F45" i="3"/>
  <c r="D45" i="3"/>
  <c r="F41" i="3"/>
  <c r="F23" i="3"/>
  <c r="D23" i="3"/>
  <c r="I23" i="3" l="1"/>
  <c r="I111" i="3"/>
  <c r="I45" i="3"/>
  <c r="I63" i="3"/>
  <c r="F110" i="3"/>
  <c r="F9" i="3"/>
  <c r="D9" i="3"/>
  <c r="I9" i="3" l="1"/>
  <c r="I110" i="3"/>
  <c r="H9" i="3"/>
  <c r="B63" i="3"/>
  <c r="H63" i="3" s="1"/>
  <c r="F38" i="3"/>
  <c r="D38" i="3"/>
  <c r="B38" i="3"/>
  <c r="F65" i="3"/>
  <c r="B65" i="3"/>
  <c r="D65" i="3"/>
  <c r="I65" i="3" l="1"/>
  <c r="I38" i="3"/>
  <c r="B75" i="3" l="1"/>
  <c r="B72" i="3"/>
  <c r="B61" i="3"/>
  <c r="B59" i="3"/>
  <c r="B57" i="3"/>
  <c r="B49" i="3"/>
  <c r="B45" i="3"/>
  <c r="B41" i="3"/>
  <c r="H41" i="3" s="1"/>
  <c r="B32" i="3"/>
  <c r="B23" i="3"/>
  <c r="B17" i="3"/>
  <c r="B13" i="3"/>
  <c r="F49" i="3"/>
  <c r="F32" i="3"/>
  <c r="F22" i="3" s="1"/>
  <c r="F75" i="3"/>
  <c r="F72" i="3"/>
  <c r="F61" i="3"/>
  <c r="F57" i="3"/>
  <c r="F17" i="3"/>
  <c r="F13" i="3"/>
  <c r="H23" i="3" l="1"/>
  <c r="B22" i="3"/>
  <c r="F71" i="3"/>
  <c r="F5" i="3"/>
  <c r="H13" i="3"/>
  <c r="H59" i="3"/>
  <c r="H75" i="3"/>
  <c r="H28" i="3"/>
  <c r="H32" i="3"/>
  <c r="H61" i="3"/>
  <c r="H72" i="3"/>
  <c r="B67" i="3"/>
  <c r="F67" i="3"/>
  <c r="B71" i="3"/>
  <c r="B56" i="3"/>
  <c r="F56" i="3"/>
  <c r="D75" i="3"/>
  <c r="D72" i="3"/>
  <c r="D61" i="3"/>
  <c r="D59" i="3"/>
  <c r="I59" i="3" s="1"/>
  <c r="D57" i="3"/>
  <c r="D49" i="3"/>
  <c r="D41" i="3"/>
  <c r="D32" i="3"/>
  <c r="D17" i="3"/>
  <c r="D13" i="3"/>
  <c r="D5" i="3" l="1"/>
  <c r="F113" i="3"/>
  <c r="G109" i="3" s="1"/>
  <c r="I32" i="3"/>
  <c r="D22" i="3"/>
  <c r="D40" i="3"/>
  <c r="I40" i="3" s="1"/>
  <c r="H40" i="3"/>
  <c r="I41" i="3"/>
  <c r="H71" i="3"/>
  <c r="I72" i="3"/>
  <c r="I61" i="3"/>
  <c r="I17" i="3"/>
  <c r="H56" i="3"/>
  <c r="I28" i="3"/>
  <c r="I13" i="3"/>
  <c r="I75" i="3"/>
  <c r="H22" i="3"/>
  <c r="D56" i="3"/>
  <c r="D71" i="3"/>
  <c r="B6" i="3"/>
  <c r="B5" i="3" s="1"/>
  <c r="B113" i="3" s="1"/>
  <c r="C109" i="3" l="1"/>
  <c r="C91" i="3"/>
  <c r="C80" i="3"/>
  <c r="G91" i="3"/>
  <c r="G31" i="3"/>
  <c r="G80" i="3"/>
  <c r="G54" i="3"/>
  <c r="G51" i="3"/>
  <c r="G53" i="3"/>
  <c r="G55" i="3"/>
  <c r="G52" i="3"/>
  <c r="I6" i="3"/>
  <c r="I56" i="3"/>
  <c r="I67" i="3"/>
  <c r="I71" i="3"/>
  <c r="I22" i="3"/>
  <c r="H6" i="3"/>
  <c r="I5" i="3" l="1"/>
  <c r="D113" i="3"/>
  <c r="E109" i="3" s="1"/>
  <c r="H5" i="3"/>
  <c r="E80" i="3" l="1"/>
  <c r="E91" i="3"/>
  <c r="E31" i="3"/>
  <c r="E54" i="3"/>
  <c r="E51" i="3"/>
  <c r="E55" i="3"/>
  <c r="E52" i="3"/>
  <c r="E53" i="3"/>
  <c r="C52" i="3"/>
  <c r="C53" i="3"/>
  <c r="C54" i="3"/>
  <c r="C51" i="3"/>
  <c r="C55" i="3"/>
  <c r="C68" i="3"/>
  <c r="C31" i="3"/>
  <c r="G36" i="3"/>
  <c r="G37" i="3"/>
  <c r="G68" i="3"/>
  <c r="G21" i="3"/>
  <c r="E21" i="3"/>
  <c r="E68" i="3"/>
  <c r="G107" i="3"/>
  <c r="G77" i="3"/>
  <c r="G79" i="3"/>
  <c r="G78" i="3"/>
  <c r="G81" i="3"/>
  <c r="C7" i="3"/>
  <c r="C9" i="3"/>
  <c r="C11" i="3"/>
  <c r="C13" i="3"/>
  <c r="C15" i="3"/>
  <c r="C17" i="3"/>
  <c r="C19" i="3"/>
  <c r="C22" i="3"/>
  <c r="C24" i="3"/>
  <c r="C26" i="3"/>
  <c r="C28" i="3"/>
  <c r="C30" i="3"/>
  <c r="C33" i="3"/>
  <c r="C35" i="3"/>
  <c r="C39" i="3"/>
  <c r="C41" i="3"/>
  <c r="C43" i="3"/>
  <c r="C45" i="3"/>
  <c r="C47" i="3"/>
  <c r="C49" i="3"/>
  <c r="C56" i="3"/>
  <c r="C58" i="3"/>
  <c r="C60" i="3"/>
  <c r="C62" i="3"/>
  <c r="C64" i="3"/>
  <c r="C66" i="3"/>
  <c r="C70" i="3"/>
  <c r="C72" i="3"/>
  <c r="C74" i="3"/>
  <c r="C76" i="3"/>
  <c r="C78" i="3"/>
  <c r="C81" i="3"/>
  <c r="C83" i="3"/>
  <c r="C85" i="3"/>
  <c r="C87" i="3"/>
  <c r="C89" i="3"/>
  <c r="C92" i="3"/>
  <c r="C94" i="3"/>
  <c r="C96" i="3"/>
  <c r="C102" i="3"/>
  <c r="C5" i="3"/>
  <c r="C6" i="3"/>
  <c r="C8" i="3"/>
  <c r="C10" i="3"/>
  <c r="C12" i="3"/>
  <c r="C14" i="3"/>
  <c r="C16" i="3"/>
  <c r="C18" i="3"/>
  <c r="C20" i="3"/>
  <c r="C23" i="3"/>
  <c r="C25" i="3"/>
  <c r="C27" i="3"/>
  <c r="C29" i="3"/>
  <c r="C32" i="3"/>
  <c r="C34" i="3"/>
  <c r="C38" i="3"/>
  <c r="C40" i="3"/>
  <c r="C42" i="3"/>
  <c r="C44" i="3"/>
  <c r="C46" i="3"/>
  <c r="C48" i="3"/>
  <c r="C50" i="3"/>
  <c r="C57" i="3"/>
  <c r="C59" i="3"/>
  <c r="C61" i="3"/>
  <c r="C63" i="3"/>
  <c r="C65" i="3"/>
  <c r="C67" i="3"/>
  <c r="C69" i="3"/>
  <c r="C71" i="3"/>
  <c r="C73" i="3"/>
  <c r="C75" i="3"/>
  <c r="C77" i="3"/>
  <c r="C79" i="3"/>
  <c r="C82" i="3"/>
  <c r="C84" i="3"/>
  <c r="C86" i="3"/>
  <c r="C88" i="3"/>
  <c r="C90" i="3"/>
  <c r="C93" i="3"/>
  <c r="C95" i="3"/>
  <c r="C97" i="3"/>
  <c r="C99" i="3"/>
  <c r="C101" i="3"/>
  <c r="C103" i="3"/>
  <c r="C105" i="3"/>
  <c r="C107" i="3"/>
  <c r="C110" i="3"/>
  <c r="C112" i="3"/>
  <c r="C98" i="3"/>
  <c r="C100" i="3"/>
  <c r="C104" i="3"/>
  <c r="C106" i="3"/>
  <c r="C108" i="3"/>
  <c r="C111" i="3"/>
  <c r="E76" i="3"/>
  <c r="E78" i="3"/>
  <c r="E81" i="3"/>
  <c r="E77" i="3"/>
  <c r="E79" i="3"/>
  <c r="E106" i="3"/>
  <c r="E107" i="3"/>
  <c r="G30" i="3"/>
  <c r="G106" i="3"/>
  <c r="E5" i="3"/>
  <c r="E30" i="3"/>
  <c r="G16" i="3"/>
  <c r="G18" i="3"/>
  <c r="G20" i="3"/>
  <c r="G25" i="3"/>
  <c r="G27" i="3"/>
  <c r="G29" i="3"/>
  <c r="G33" i="3"/>
  <c r="G35" i="3"/>
  <c r="G39" i="3"/>
  <c r="G43" i="3"/>
  <c r="G47" i="3"/>
  <c r="G58" i="3"/>
  <c r="G60" i="3"/>
  <c r="G62" i="3"/>
  <c r="G69" i="3"/>
  <c r="G73" i="3"/>
  <c r="G82" i="3"/>
  <c r="G84" i="3"/>
  <c r="G86" i="3"/>
  <c r="G88" i="3"/>
  <c r="G90" i="3"/>
  <c r="G93" i="3"/>
  <c r="G95" i="3"/>
  <c r="G97" i="3"/>
  <c r="G99" i="3"/>
  <c r="G103" i="3"/>
  <c r="G105" i="3"/>
  <c r="G112" i="3"/>
  <c r="G10" i="3"/>
  <c r="G12" i="3"/>
  <c r="G14" i="3"/>
  <c r="G8" i="3"/>
  <c r="G19" i="3"/>
  <c r="G24" i="3"/>
  <c r="G26" i="3"/>
  <c r="G34" i="3"/>
  <c r="G42" i="3"/>
  <c r="G46" i="3"/>
  <c r="G50" i="3"/>
  <c r="G66" i="3"/>
  <c r="G70" i="3"/>
  <c r="G74" i="3"/>
  <c r="G83" i="3"/>
  <c r="G87" i="3"/>
  <c r="G92" i="3"/>
  <c r="G96" i="3"/>
  <c r="G100" i="3"/>
  <c r="G104" i="3"/>
  <c r="G11" i="3"/>
  <c r="G15" i="3"/>
  <c r="G44" i="3"/>
  <c r="G48" i="3"/>
  <c r="G64" i="3"/>
  <c r="G76" i="3"/>
  <c r="G85" i="3"/>
  <c r="G89" i="3"/>
  <c r="G94" i="3"/>
  <c r="G98" i="3"/>
  <c r="G102" i="3"/>
  <c r="G108" i="3"/>
  <c r="G7" i="3"/>
  <c r="G101" i="3"/>
  <c r="G23" i="3"/>
  <c r="G41" i="3"/>
  <c r="G45" i="3"/>
  <c r="G111" i="3"/>
  <c r="G63" i="3"/>
  <c r="G9" i="3"/>
  <c r="G110" i="3"/>
  <c r="G65" i="3"/>
  <c r="G38" i="3"/>
  <c r="G17" i="3"/>
  <c r="G57" i="3"/>
  <c r="G61" i="3"/>
  <c r="G59" i="3"/>
  <c r="G72" i="3"/>
  <c r="G32" i="3"/>
  <c r="G75" i="3"/>
  <c r="G49" i="3"/>
  <c r="G13" i="3"/>
  <c r="G28" i="3"/>
  <c r="G71" i="3"/>
  <c r="G67" i="3"/>
  <c r="G56" i="3"/>
  <c r="G40" i="3"/>
  <c r="G22" i="3"/>
  <c r="G6" i="3"/>
  <c r="I113" i="3"/>
  <c r="E18" i="3"/>
  <c r="E23" i="3"/>
  <c r="E27" i="3"/>
  <c r="E33" i="3"/>
  <c r="E39" i="3"/>
  <c r="E43" i="3"/>
  <c r="E47" i="3"/>
  <c r="E60" i="3"/>
  <c r="E84" i="3"/>
  <c r="E88" i="3"/>
  <c r="E93" i="3"/>
  <c r="E97" i="3"/>
  <c r="E101" i="3"/>
  <c r="E105" i="3"/>
  <c r="E112" i="3"/>
  <c r="E9" i="3"/>
  <c r="E26" i="3"/>
  <c r="E38" i="3"/>
  <c r="E42" i="3"/>
  <c r="E46" i="3"/>
  <c r="E50" i="3"/>
  <c r="E63" i="3"/>
  <c r="E66" i="3"/>
  <c r="E70" i="3"/>
  <c r="E74" i="3"/>
  <c r="E85" i="3"/>
  <c r="E89" i="3"/>
  <c r="E94" i="3"/>
  <c r="E98" i="3"/>
  <c r="E102" i="3"/>
  <c r="E14" i="3"/>
  <c r="E104" i="3"/>
  <c r="E8" i="3"/>
  <c r="E16" i="3"/>
  <c r="E20" i="3"/>
  <c r="E25" i="3"/>
  <c r="E29" i="3"/>
  <c r="E35" i="3"/>
  <c r="E45" i="3"/>
  <c r="E58" i="3"/>
  <c r="E62" i="3"/>
  <c r="E65" i="3"/>
  <c r="E69" i="3"/>
  <c r="E73" i="3"/>
  <c r="E82" i="3"/>
  <c r="E86" i="3"/>
  <c r="E90" i="3"/>
  <c r="E95" i="3"/>
  <c r="E99" i="3"/>
  <c r="E103" i="3"/>
  <c r="E110" i="3"/>
  <c r="E7" i="3"/>
  <c r="E11" i="3"/>
  <c r="E15" i="3"/>
  <c r="E19" i="3"/>
  <c r="E24" i="3"/>
  <c r="E34" i="3"/>
  <c r="E44" i="3"/>
  <c r="E48" i="3"/>
  <c r="E64" i="3"/>
  <c r="E83" i="3"/>
  <c r="E92" i="3"/>
  <c r="E100" i="3"/>
  <c r="E10" i="3"/>
  <c r="E111" i="3"/>
  <c r="E87" i="3"/>
  <c r="E96" i="3"/>
  <c r="E108" i="3"/>
  <c r="E12" i="3"/>
  <c r="E57" i="3"/>
  <c r="E72" i="3"/>
  <c r="E13" i="3"/>
  <c r="E49" i="3"/>
  <c r="E17" i="3"/>
  <c r="E41" i="3"/>
  <c r="E61" i="3"/>
  <c r="E28" i="3"/>
  <c r="E32" i="3"/>
  <c r="E59" i="3"/>
  <c r="E75" i="3"/>
  <c r="E71" i="3"/>
  <c r="E67" i="3"/>
  <c r="E6" i="3"/>
  <c r="E22" i="3"/>
  <c r="E56" i="3"/>
  <c r="E40" i="3"/>
  <c r="G5" i="3"/>
</calcChain>
</file>

<file path=xl/sharedStrings.xml><?xml version="1.0" encoding="utf-8"?>
<sst xmlns="http://schemas.openxmlformats.org/spreadsheetml/2006/main" count="205" uniqueCount="120">
  <si>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</si>
  <si>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</si>
  <si>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</si>
  <si>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</si>
  <si>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</si>
  <si>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</si>
  <si>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</si>
  <si>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</si>
  <si>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</si>
  <si>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</si>
  <si>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</si>
  <si>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</si>
  <si>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</si>
  <si>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</si>
  <si>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</si>
  <si>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</si>
  <si>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</si>
  <si>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</si>
  <si>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</si>
  <si>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</si>
  <si>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</si>
  <si>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</si>
  <si>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</si>
  <si>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</si>
  <si>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</si>
  <si>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</si>
  <si>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</si>
  <si>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</si>
  <si>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</si>
  <si>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</si>
  <si>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</si>
  <si>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</si>
  <si>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</si>
  <si>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</si>
  <si>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</si>
  <si>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</si>
  <si>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</si>
  <si>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</si>
  <si>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</si>
  <si>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</si>
  <si>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</si>
  <si>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</si>
  <si>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</si>
  <si>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</si>
  <si>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</si>
  <si>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</si>
  <si>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</si>
  <si>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</si>
  <si>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</si>
  <si>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</si>
  <si>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</si>
  <si>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</si>
  <si>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</si>
  <si>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</si>
  <si>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</si>
  <si>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</si>
  <si>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</si>
  <si>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</si>
  <si>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</si>
  <si>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</si>
  <si>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</si>
  <si>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</si>
  <si>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</si>
  <si>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</si>
  <si>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</si>
  <si>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</si>
  <si>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</si>
  <si>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</si>
  <si>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</si>
  <si>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</si>
  <si>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</si>
  <si>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</si>
  <si>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</si>
  <si>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</si>
  <si>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</si>
  <si>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</si>
  <si>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</si>
  <si>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</si>
  <si>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</si>
  <si>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</si>
  <si>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</si>
  <si>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</si>
  <si>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</si>
  <si>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</si>
  <si>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</si>
  <si>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</si>
  <si>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</si>
  <si>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</si>
  <si>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</si>
  <si>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</si>
  <si>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</si>
  <si>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</si>
  <si>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</si>
  <si>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</si>
  <si>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</si>
  <si>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</si>
  <si>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</si>
  <si>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Основное мероприятие «Реализация дополнительного образования по общеразвивающей программе»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</si>
  <si>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</si>
  <si>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</si>
  <si>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1.6. Основное мероприятие "Обеспечение реализации муниципальной программы"</t>
  </si>
  <si>
    <t>2.5. Основное мероприятие "Обеспечение реализации муниципальной программы"</t>
  </si>
  <si>
    <t>4.2. Подпрограмма «Профилактика терроризма, а также минимизация и (или) ликвидация последствий его проявления на территории муниципального образования»</t>
  </si>
  <si>
    <t>Основное мероприятие "Разработка и организация размещения памяток для информирования населения в местах массового скопления граждан"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</si>
  <si>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</si>
  <si>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</si>
  <si>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</si>
  <si>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</si>
  <si>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4.5. Подпрограмма "Противодействие экстремизму на территории Кемского муниципального района"</t>
  </si>
  <si>
    <t>Основное мероприятие "Обеспечение и реализация мероприятий по жилищному хозяйству"</t>
  </si>
  <si>
    <t xml:space="preserve"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</t>
  </si>
  <si>
    <t>Осуществление полномочий по внешнему муниципальному контролю</t>
  </si>
  <si>
    <t>Реализация мероприятий региональной программы Республики Карелия "Модернизация систем коммунальной инфраструктуры Республики Карелия (2023-2027годы) за счет средств, поступивших от публично-правовой компании "Фонд развития территорий"</t>
  </si>
  <si>
    <t>Иной межбюджетный трансферт, в целях софинансирования расходных обязательств поселений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</si>
  <si>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</si>
  <si>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в рамках иного межбюджетного трансферта на поощрение муниципальных обрахований за содействие в выполнении поручения Президента РФ от 14 февраля 2023 года</t>
  </si>
  <si>
    <t>Информация о расходах бюджета Кемского муниципального района по муниципальным программам и непрограмным направлениям деятельности за 1 полугодие 2024 года</t>
  </si>
  <si>
    <t>План на 2024 год по состоянию на 01.07.2024 (текущий ) год</t>
  </si>
  <si>
    <t>Факт на 01.07.2024 (текущий) год</t>
  </si>
  <si>
    <t>Факт на 01.07.2023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</si>
</sst>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0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1" fillId="5" borderId="3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3" fillId="5" borderId="3" xfId="0" applyFont="1" applyFill="1" applyBorder="1" applyAlignment="1">
      <alignment vertical="center" wrapText="1"/>
    </xf>
    <xf numFmtId="165" fontId="1" fillId="5" borderId="3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4" fillId="6" borderId="0" xfId="0" applyFont="1" applyFill="1"/>
    <xf numFmtId="3" fontId="1" fillId="6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9" fillId="2" borderId="0" xfId="0" applyFont="1" applyFill="1"/>
    <xf numFmtId="0" fontId="6" fillId="2" borderId="0" xfId="0" applyFont="1" applyFill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3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" fontId="1" fillId="2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topLeftCell="A95" workbookViewId="0">
      <selection activeCell="F113" sqref="F113"/>
    </sheetView>
  </sheetViews>
  <sheetFormatPr defaultRowHeight="12.75" x14ac:dyDescent="0.2"/>
  <cols>
    <col min="1" max="1" width="54.85546875" style="9" customWidth="1"/>
    <col min="2" max="2" width="15" style="52" customWidth="1"/>
    <col min="3" max="3" width="14.28515625" style="5" customWidth="1"/>
    <col min="4" max="4" width="15.42578125" style="5" customWidth="1"/>
    <col min="5" max="5" width="15.7109375" style="5" customWidth="1"/>
    <col min="6" max="6" width="17.140625" style="5" customWidth="1"/>
    <col min="7" max="7" width="16" style="5" customWidth="1"/>
    <col min="8" max="9" width="15.8554687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41" t="s">
        <v>116</v>
      </c>
      <c r="B1" s="41"/>
      <c r="C1" s="41"/>
      <c r="D1" s="41"/>
      <c r="E1" s="41"/>
      <c r="F1" s="41"/>
      <c r="G1" s="41"/>
      <c r="H1" s="41"/>
      <c r="I1" s="41"/>
    </row>
    <row r="2" spans="1:11" ht="27" customHeight="1" x14ac:dyDescent="0.25">
      <c r="A2" s="7"/>
      <c r="B2" s="49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50" t="s">
        <v>119</v>
      </c>
      <c r="C3" s="2" t="s">
        <v>3</v>
      </c>
      <c r="D3" s="2" t="s">
        <v>117</v>
      </c>
      <c r="E3" s="2" t="s">
        <v>4</v>
      </c>
      <c r="F3" s="2" t="s">
        <v>118</v>
      </c>
      <c r="G3" s="2" t="s">
        <v>4</v>
      </c>
      <c r="H3" s="2" t="s">
        <v>1</v>
      </c>
      <c r="I3" s="2" t="s">
        <v>5</v>
      </c>
      <c r="J3" s="11"/>
      <c r="K3" s="12"/>
    </row>
    <row r="4" spans="1:11" ht="15.75" thickBot="1" x14ac:dyDescent="0.3">
      <c r="A4" s="13">
        <v>1</v>
      </c>
      <c r="B4" s="51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11" ht="43.5" thickBot="1" x14ac:dyDescent="0.25">
      <c r="A5" s="15" t="s">
        <v>6</v>
      </c>
      <c r="B5" s="16">
        <f>SUM(B6+B9+B13+B17+B20)</f>
        <v>273997.30000000005</v>
      </c>
      <c r="C5" s="17">
        <f t="shared" ref="C5:C11" si="0">B24/$B$113</f>
        <v>9.0199926774697722E-3</v>
      </c>
      <c r="D5" s="16">
        <f>SUM(D6+D9+D13+D17+D20+D21)</f>
        <v>520613.19</v>
      </c>
      <c r="E5" s="17">
        <f t="shared" ref="E5:E35" si="1">D5/$D$113</f>
        <v>0.69945175710835106</v>
      </c>
      <c r="F5" s="16">
        <f>SUM(F6+F9+F13+F17+F20+F21)</f>
        <v>302781.12999999995</v>
      </c>
      <c r="G5" s="17">
        <f t="shared" ref="G5:G36" si="2">F5/$F$113</f>
        <v>0.75229368215300585</v>
      </c>
      <c r="H5" s="16">
        <f>F5/B5*100-100</f>
        <v>10.505150963166372</v>
      </c>
      <c r="I5" s="18">
        <f>F5/D5*100</f>
        <v>58.158559140616461</v>
      </c>
    </row>
    <row r="6" spans="1:11" ht="27.75" customHeight="1" x14ac:dyDescent="0.2">
      <c r="A6" s="53" t="s">
        <v>7</v>
      </c>
      <c r="B6" s="42">
        <f>B7+B8</f>
        <v>63650.34</v>
      </c>
      <c r="C6" s="54">
        <f t="shared" si="0"/>
        <v>2.4707123567932327E-2</v>
      </c>
      <c r="D6" s="42">
        <f>D7+D8</f>
        <v>127132.2</v>
      </c>
      <c r="E6" s="54">
        <f t="shared" si="1"/>
        <v>0.17080404873155502</v>
      </c>
      <c r="F6" s="42">
        <f>F7+F8</f>
        <v>71037.7</v>
      </c>
      <c r="G6" s="54">
        <f t="shared" si="2"/>
        <v>0.17650113434968881</v>
      </c>
      <c r="H6" s="42">
        <f t="shared" ref="H6:H78" si="3">F6/B6*100-100</f>
        <v>11.606159527191835</v>
      </c>
      <c r="I6" s="55">
        <f t="shared" ref="I6:I78" si="4">F6/D6*100</f>
        <v>55.877031939980583</v>
      </c>
    </row>
    <row r="7" spans="1:11" ht="45" x14ac:dyDescent="0.2">
      <c r="A7" s="43" t="s">
        <v>9</v>
      </c>
      <c r="B7" s="3">
        <v>63650.34</v>
      </c>
      <c r="C7" s="4">
        <f t="shared" si="0"/>
        <v>3.6630386288768191E-3</v>
      </c>
      <c r="D7" s="3">
        <v>127132.2</v>
      </c>
      <c r="E7" s="4">
        <f t="shared" si="1"/>
        <v>0.17080404873155502</v>
      </c>
      <c r="F7" s="3">
        <v>71037.7</v>
      </c>
      <c r="G7" s="4">
        <f t="shared" si="2"/>
        <v>0.17650113434968881</v>
      </c>
      <c r="H7" s="3">
        <f t="shared" si="3"/>
        <v>11.606159527191835</v>
      </c>
      <c r="I7" s="10">
        <f t="shared" si="4"/>
        <v>55.877031939980583</v>
      </c>
    </row>
    <row r="8" spans="1:11" ht="24.75" hidden="1" customHeight="1" x14ac:dyDescent="0.2">
      <c r="A8" s="6" t="s">
        <v>10</v>
      </c>
      <c r="B8" s="3">
        <v>0</v>
      </c>
      <c r="C8" s="4">
        <f t="shared" si="0"/>
        <v>0</v>
      </c>
      <c r="D8" s="3">
        <v>0</v>
      </c>
      <c r="E8" s="4">
        <f t="shared" si="1"/>
        <v>0</v>
      </c>
      <c r="F8" s="3">
        <v>0</v>
      </c>
      <c r="G8" s="4">
        <f t="shared" si="2"/>
        <v>0</v>
      </c>
      <c r="H8" s="3" t="s">
        <v>77</v>
      </c>
      <c r="I8" s="10" t="s">
        <v>89</v>
      </c>
    </row>
    <row r="9" spans="1:11" ht="30" x14ac:dyDescent="0.2">
      <c r="A9" s="58" t="s">
        <v>8</v>
      </c>
      <c r="B9" s="3">
        <f>B10+B11+B12</f>
        <v>186740.79</v>
      </c>
      <c r="C9" s="4">
        <f t="shared" si="0"/>
        <v>3.5732674754207779E-2</v>
      </c>
      <c r="D9" s="3">
        <f>SUM(D10:D12)</f>
        <v>342848.49</v>
      </c>
      <c r="E9" s="4">
        <f t="shared" si="1"/>
        <v>0.46062217277369583</v>
      </c>
      <c r="F9" s="3">
        <f>SUM(F10:F12)</f>
        <v>205761.6</v>
      </c>
      <c r="G9" s="4">
        <f t="shared" si="2"/>
        <v>0.5112377766398255</v>
      </c>
      <c r="H9" s="3">
        <f t="shared" si="3"/>
        <v>10.185675020438765</v>
      </c>
      <c r="I9" s="10">
        <f t="shared" si="4"/>
        <v>60.015314636503149</v>
      </c>
    </row>
    <row r="10" spans="1:11" ht="45" x14ac:dyDescent="0.2">
      <c r="A10" s="43" t="s">
        <v>11</v>
      </c>
      <c r="B10" s="3">
        <v>185957.5</v>
      </c>
      <c r="C10" s="4">
        <f t="shared" si="0"/>
        <v>2.9995353912470463E-2</v>
      </c>
      <c r="D10" s="3">
        <v>340978.99</v>
      </c>
      <c r="E10" s="4">
        <f t="shared" si="1"/>
        <v>0.45811047102462171</v>
      </c>
      <c r="F10" s="3">
        <v>204575.7</v>
      </c>
      <c r="G10" s="4">
        <f t="shared" si="2"/>
        <v>0.50829127506073024</v>
      </c>
      <c r="H10" s="3">
        <f t="shared" si="3"/>
        <v>10.012072651008964</v>
      </c>
      <c r="I10" s="10">
        <f t="shared" si="4"/>
        <v>59.996570463183083</v>
      </c>
    </row>
    <row r="11" spans="1:11" ht="72.75" customHeight="1" x14ac:dyDescent="0.2">
      <c r="A11" s="43" t="s">
        <v>96</v>
      </c>
      <c r="B11" s="3">
        <v>0</v>
      </c>
      <c r="C11" s="4">
        <f t="shared" si="0"/>
        <v>0</v>
      </c>
      <c r="D11" s="3">
        <v>157</v>
      </c>
      <c r="E11" s="4">
        <f t="shared" si="1"/>
        <v>2.1093189334294647E-4</v>
      </c>
      <c r="F11" s="3">
        <v>157</v>
      </c>
      <c r="G11" s="4">
        <f t="shared" si="2"/>
        <v>3.9008411157598214E-4</v>
      </c>
      <c r="H11" s="3" t="s">
        <v>77</v>
      </c>
      <c r="I11" s="10" t="s">
        <v>89</v>
      </c>
    </row>
    <row r="12" spans="1:11" ht="64.5" customHeight="1" x14ac:dyDescent="0.2">
      <c r="A12" s="43" t="s">
        <v>92</v>
      </c>
      <c r="B12" s="3">
        <v>783.29</v>
      </c>
      <c r="C12" s="4">
        <f>B32/$B$113</f>
        <v>1.7917717148256827E-2</v>
      </c>
      <c r="D12" s="3">
        <v>1712.5</v>
      </c>
      <c r="E12" s="4">
        <f t="shared" si="1"/>
        <v>2.3007698557311836E-3</v>
      </c>
      <c r="F12" s="3">
        <v>1028.9000000000001</v>
      </c>
      <c r="G12" s="4">
        <f t="shared" si="2"/>
        <v>2.5564174675192868E-3</v>
      </c>
      <c r="H12" s="3" t="s">
        <v>89</v>
      </c>
      <c r="I12" s="10">
        <f t="shared" si="4"/>
        <v>60.081751824817516</v>
      </c>
    </row>
    <row r="13" spans="1:11" ht="30" x14ac:dyDescent="0.2">
      <c r="A13" s="58" t="s">
        <v>13</v>
      </c>
      <c r="B13" s="3">
        <f>SUM(B14:B16)</f>
        <v>11768.9</v>
      </c>
      <c r="C13" s="4">
        <f>B33/$B$113</f>
        <v>1.6912812284032172E-2</v>
      </c>
      <c r="D13" s="3">
        <f>SUM(D14:D16)</f>
        <v>20327</v>
      </c>
      <c r="E13" s="4">
        <f t="shared" si="1"/>
        <v>2.7309634369312566E-2</v>
      </c>
      <c r="F13" s="3">
        <f>SUM(F14:F16)</f>
        <v>11295.3</v>
      </c>
      <c r="G13" s="4">
        <f t="shared" si="2"/>
        <v>2.8064439907542614E-2</v>
      </c>
      <c r="H13" s="3">
        <f t="shared" si="3"/>
        <v>-4.0241653850402344</v>
      </c>
      <c r="I13" s="10">
        <f t="shared" si="4"/>
        <v>55.567963792000782</v>
      </c>
    </row>
    <row r="14" spans="1:11" ht="32.25" customHeight="1" x14ac:dyDescent="0.2">
      <c r="A14" s="43" t="s">
        <v>14</v>
      </c>
      <c r="B14" s="3">
        <v>11768.9</v>
      </c>
      <c r="C14" s="4">
        <f>B34/$B$113</f>
        <v>1.0049048642246513E-3</v>
      </c>
      <c r="D14" s="3">
        <v>20327</v>
      </c>
      <c r="E14" s="4">
        <f t="shared" si="1"/>
        <v>2.7309634369312566E-2</v>
      </c>
      <c r="F14" s="3">
        <v>11295.3</v>
      </c>
      <c r="G14" s="4">
        <f t="shared" si="2"/>
        <v>2.8064439907542614E-2</v>
      </c>
      <c r="H14" s="3">
        <f t="shared" si="3"/>
        <v>-4.0241653850402344</v>
      </c>
      <c r="I14" s="10">
        <f t="shared" si="4"/>
        <v>55.567963792000782</v>
      </c>
    </row>
    <row r="15" spans="1:11" ht="37.5" hidden="1" customHeight="1" x14ac:dyDescent="0.2">
      <c r="A15" s="43" t="s">
        <v>15</v>
      </c>
      <c r="B15" s="3">
        <v>0</v>
      </c>
      <c r="C15" s="4">
        <f>B35/$B$113</f>
        <v>0</v>
      </c>
      <c r="D15" s="3">
        <v>0</v>
      </c>
      <c r="E15" s="4">
        <f t="shared" si="1"/>
        <v>0</v>
      </c>
      <c r="F15" s="3">
        <v>0</v>
      </c>
      <c r="G15" s="4">
        <f t="shared" si="2"/>
        <v>0</v>
      </c>
      <c r="H15" s="3" t="s">
        <v>77</v>
      </c>
      <c r="I15" s="10" t="s">
        <v>89</v>
      </c>
    </row>
    <row r="16" spans="1:11" ht="77.25" customHeight="1" x14ac:dyDescent="0.2">
      <c r="A16" s="43" t="s">
        <v>12</v>
      </c>
      <c r="B16" s="3">
        <v>0</v>
      </c>
      <c r="C16" s="4">
        <f>B38/$B$113</f>
        <v>4.8771660942125565E-5</v>
      </c>
      <c r="D16" s="3">
        <v>0</v>
      </c>
      <c r="E16" s="4">
        <f t="shared" si="1"/>
        <v>0</v>
      </c>
      <c r="F16" s="3">
        <v>0</v>
      </c>
      <c r="G16" s="4">
        <f t="shared" si="2"/>
        <v>0</v>
      </c>
      <c r="H16" s="3" t="s">
        <v>89</v>
      </c>
      <c r="I16" s="10" t="s">
        <v>77</v>
      </c>
    </row>
    <row r="17" spans="1:9" ht="16.5" customHeight="1" x14ac:dyDescent="0.2">
      <c r="A17" s="58" t="s">
        <v>16</v>
      </c>
      <c r="B17" s="3">
        <f>SUM(B18:B19)</f>
        <v>85.5</v>
      </c>
      <c r="C17" s="4">
        <f>B39/$B$113</f>
        <v>4.8771660942125565E-5</v>
      </c>
      <c r="D17" s="3">
        <f>SUM(D18:D19)</f>
        <v>130</v>
      </c>
      <c r="E17" s="4">
        <f t="shared" si="1"/>
        <v>1.7465698174893657E-4</v>
      </c>
      <c r="F17" s="3">
        <f>SUM(F18:F19)</f>
        <v>58.23</v>
      </c>
      <c r="G17" s="4">
        <f t="shared" si="2"/>
        <v>1.4467896698770342E-4</v>
      </c>
      <c r="H17" s="3" t="s">
        <v>89</v>
      </c>
      <c r="I17" s="10">
        <f t="shared" si="4"/>
        <v>44.792307692307695</v>
      </c>
    </row>
    <row r="18" spans="1:9" ht="30" customHeight="1" x14ac:dyDescent="0.2">
      <c r="A18" s="43" t="s">
        <v>17</v>
      </c>
      <c r="B18" s="3">
        <v>85.5</v>
      </c>
      <c r="C18" s="4">
        <f>B40/$B$113</f>
        <v>2.3412901038022644E-2</v>
      </c>
      <c r="D18" s="3">
        <v>130</v>
      </c>
      <c r="E18" s="4">
        <f t="shared" si="1"/>
        <v>1.7465698174893657E-4</v>
      </c>
      <c r="F18" s="3">
        <v>58.23</v>
      </c>
      <c r="G18" s="4">
        <f t="shared" si="2"/>
        <v>1.4467896698770342E-4</v>
      </c>
      <c r="H18" s="3" t="s">
        <v>89</v>
      </c>
      <c r="I18" s="10">
        <f t="shared" si="4"/>
        <v>44.792307692307695</v>
      </c>
    </row>
    <row r="19" spans="1:9" ht="45" x14ac:dyDescent="0.2">
      <c r="A19" s="6" t="s">
        <v>18</v>
      </c>
      <c r="B19" s="3">
        <v>0</v>
      </c>
      <c r="C19" s="4">
        <f>B41/$B$113</f>
        <v>2.1480030560792202E-2</v>
      </c>
      <c r="D19" s="3">
        <v>0</v>
      </c>
      <c r="E19" s="4">
        <f t="shared" si="1"/>
        <v>0</v>
      </c>
      <c r="F19" s="3">
        <v>0</v>
      </c>
      <c r="G19" s="4">
        <f t="shared" si="2"/>
        <v>0</v>
      </c>
      <c r="H19" s="3" t="s">
        <v>89</v>
      </c>
      <c r="I19" s="10" t="s">
        <v>89</v>
      </c>
    </row>
    <row r="20" spans="1:9" ht="36" customHeight="1" x14ac:dyDescent="0.2">
      <c r="A20" s="58" t="s">
        <v>56</v>
      </c>
      <c r="B20" s="3">
        <v>11751.77</v>
      </c>
      <c r="C20" s="4">
        <f>B42/$B$113</f>
        <v>1.1395876755108204E-2</v>
      </c>
      <c r="D20" s="3">
        <v>30175.5</v>
      </c>
      <c r="E20" s="4">
        <f t="shared" si="1"/>
        <v>4.0541244252038734E-2</v>
      </c>
      <c r="F20" s="3">
        <v>14628.3</v>
      </c>
      <c r="G20" s="4">
        <f t="shared" si="2"/>
        <v>3.6345652288961396E-2</v>
      </c>
      <c r="H20" s="3">
        <f t="shared" si="3"/>
        <v>24.477419146222218</v>
      </c>
      <c r="I20" s="10">
        <f t="shared" si="4"/>
        <v>48.477407168066804</v>
      </c>
    </row>
    <row r="21" spans="1:9" ht="30.75" thickBot="1" x14ac:dyDescent="0.25">
      <c r="A21" s="64" t="s">
        <v>100</v>
      </c>
      <c r="B21" s="48"/>
      <c r="C21" s="57"/>
      <c r="D21" s="48">
        <v>0</v>
      </c>
      <c r="E21" s="57">
        <f t="shared" si="1"/>
        <v>0</v>
      </c>
      <c r="F21" s="48">
        <v>0</v>
      </c>
      <c r="G21" s="57">
        <f t="shared" si="2"/>
        <v>0</v>
      </c>
      <c r="H21" s="48"/>
      <c r="I21" s="44"/>
    </row>
    <row r="22" spans="1:9" ht="45" customHeight="1" thickBot="1" x14ac:dyDescent="0.25">
      <c r="A22" s="15" t="s">
        <v>19</v>
      </c>
      <c r="B22" s="16">
        <f>SUM(B23+B28+B32+B35+B37)</f>
        <v>38848.909999999996</v>
      </c>
      <c r="C22" s="17">
        <f t="shared" ref="C22:C29" si="5">B43/$B$113</f>
        <v>6.4091700320416771E-3</v>
      </c>
      <c r="D22" s="16">
        <f>SUM(D23+D28+D32+D35+D37)</f>
        <v>76041.19</v>
      </c>
      <c r="E22" s="17">
        <f t="shared" si="1"/>
        <v>0.10216249795382629</v>
      </c>
      <c r="F22" s="16">
        <f>SUM(F23+F28+F32+F35+F37)</f>
        <v>39332.370000000003</v>
      </c>
      <c r="G22" s="17">
        <f t="shared" si="2"/>
        <v>9.7725685398903264E-2</v>
      </c>
      <c r="H22" s="16">
        <f t="shared" si="3"/>
        <v>1.2444621998403846</v>
      </c>
      <c r="I22" s="18">
        <f t="shared" si="4"/>
        <v>51.725084786284917</v>
      </c>
    </row>
    <row r="23" spans="1:9" ht="45" x14ac:dyDescent="0.2">
      <c r="A23" s="53" t="s">
        <v>20</v>
      </c>
      <c r="B23" s="42">
        <f>SUM(B24:B26)</f>
        <v>14336.11</v>
      </c>
      <c r="C23" s="54">
        <f t="shared" si="5"/>
        <v>3.6749837736423231E-3</v>
      </c>
      <c r="D23" s="42">
        <f>SUM(D24:D27)</f>
        <v>30342.6</v>
      </c>
      <c r="E23" s="54">
        <f t="shared" si="1"/>
        <v>4.0765745649348324E-2</v>
      </c>
      <c r="F23" s="42">
        <f>SUM(F24:F27)</f>
        <v>15801.7</v>
      </c>
      <c r="G23" s="54">
        <f t="shared" si="2"/>
        <v>3.926109621586113E-2</v>
      </c>
      <c r="H23" s="42">
        <f t="shared" si="3"/>
        <v>10.223066089755164</v>
      </c>
      <c r="I23" s="55">
        <f t="shared" si="4"/>
        <v>52.077607060700139</v>
      </c>
    </row>
    <row r="24" spans="1:9" ht="30" x14ac:dyDescent="0.2">
      <c r="A24" s="43" t="s">
        <v>21</v>
      </c>
      <c r="B24" s="3">
        <v>3458.44</v>
      </c>
      <c r="C24" s="4">
        <f t="shared" si="5"/>
        <v>0</v>
      </c>
      <c r="D24" s="3">
        <v>7090</v>
      </c>
      <c r="E24" s="4">
        <f t="shared" si="1"/>
        <v>9.5255230815381557E-3</v>
      </c>
      <c r="F24" s="3">
        <v>3700.5</v>
      </c>
      <c r="G24" s="4">
        <f t="shared" si="2"/>
        <v>9.1943073559676552E-3</v>
      </c>
      <c r="H24" s="3">
        <f t="shared" si="3"/>
        <v>6.9991094250587054</v>
      </c>
      <c r="I24" s="10">
        <f t="shared" si="4"/>
        <v>52.19322990126939</v>
      </c>
    </row>
    <row r="25" spans="1:9" ht="15" x14ac:dyDescent="0.2">
      <c r="A25" s="43" t="s">
        <v>22</v>
      </c>
      <c r="B25" s="3">
        <v>9473.19</v>
      </c>
      <c r="C25" s="4">
        <f t="shared" si="5"/>
        <v>0</v>
      </c>
      <c r="D25" s="3">
        <v>19628.599999999999</v>
      </c>
      <c r="E25" s="4">
        <f t="shared" si="1"/>
        <v>2.6371323322747508E-2</v>
      </c>
      <c r="F25" s="3">
        <v>10289.200000000001</v>
      </c>
      <c r="G25" s="4">
        <f t="shared" si="2"/>
        <v>2.5564671597627996E-2</v>
      </c>
      <c r="H25" s="3">
        <f t="shared" si="3"/>
        <v>8.6138882467257503</v>
      </c>
      <c r="I25" s="10">
        <f t="shared" si="4"/>
        <v>52.41942879268008</v>
      </c>
    </row>
    <row r="26" spans="1:9" ht="30.75" customHeight="1" x14ac:dyDescent="0.2">
      <c r="A26" s="43" t="s">
        <v>23</v>
      </c>
      <c r="B26" s="3">
        <v>1404.48</v>
      </c>
      <c r="C26" s="4">
        <f t="shared" si="5"/>
        <v>0</v>
      </c>
      <c r="D26" s="3">
        <v>3624</v>
      </c>
      <c r="E26" s="4">
        <f t="shared" si="1"/>
        <v>4.8688992450626623E-3</v>
      </c>
      <c r="F26" s="3">
        <v>1812</v>
      </c>
      <c r="G26" s="4">
        <f t="shared" si="2"/>
        <v>4.5021172622654749E-3</v>
      </c>
      <c r="H26" s="3">
        <f t="shared" si="3"/>
        <v>29.015721120984267</v>
      </c>
      <c r="I26" s="10">
        <f t="shared" si="4"/>
        <v>50</v>
      </c>
    </row>
    <row r="27" spans="1:9" s="35" customFormat="1" ht="44.25" hidden="1" customHeight="1" x14ac:dyDescent="0.2">
      <c r="A27" s="39" t="s">
        <v>78</v>
      </c>
      <c r="B27" s="3">
        <v>0</v>
      </c>
      <c r="C27" s="37">
        <f t="shared" si="5"/>
        <v>0</v>
      </c>
      <c r="D27" s="3">
        <v>0</v>
      </c>
      <c r="E27" s="37">
        <f t="shared" si="1"/>
        <v>0</v>
      </c>
      <c r="F27" s="3">
        <v>0</v>
      </c>
      <c r="G27" s="37">
        <f t="shared" si="2"/>
        <v>0</v>
      </c>
      <c r="H27" s="36" t="s">
        <v>89</v>
      </c>
      <c r="I27" s="38" t="s">
        <v>77</v>
      </c>
    </row>
    <row r="28" spans="1:9" ht="45" x14ac:dyDescent="0.2">
      <c r="A28" s="58" t="s">
        <v>24</v>
      </c>
      <c r="B28" s="3">
        <f>SUM(B29:B31)</f>
        <v>13700.599999999999</v>
      </c>
      <c r="C28" s="4">
        <f t="shared" si="5"/>
        <v>0</v>
      </c>
      <c r="D28" s="3">
        <f>SUM(D29:D31)</f>
        <v>32926.800000000003</v>
      </c>
      <c r="E28" s="4">
        <f t="shared" si="1"/>
        <v>4.4237657743468349E-2</v>
      </c>
      <c r="F28" s="3">
        <f>SUM(F29:F31)</f>
        <v>18375.45</v>
      </c>
      <c r="G28" s="4">
        <f t="shared" si="2"/>
        <v>4.5655866802922808E-2</v>
      </c>
      <c r="H28" s="3">
        <f t="shared" si="3"/>
        <v>34.121498328540355</v>
      </c>
      <c r="I28" s="10">
        <f t="shared" si="4"/>
        <v>55.806971828419407</v>
      </c>
    </row>
    <row r="29" spans="1:9" ht="83.25" customHeight="1" x14ac:dyDescent="0.2">
      <c r="A29" s="43" t="s">
        <v>25</v>
      </c>
      <c r="B29" s="3">
        <v>11500.8</v>
      </c>
      <c r="C29" s="4">
        <f t="shared" si="5"/>
        <v>0</v>
      </c>
      <c r="D29" s="3">
        <v>18712</v>
      </c>
      <c r="E29" s="4">
        <f t="shared" si="1"/>
        <v>2.5139857249893083E-2</v>
      </c>
      <c r="F29" s="3">
        <v>10991.65</v>
      </c>
      <c r="G29" s="4">
        <f t="shared" si="2"/>
        <v>2.730998742040856E-2</v>
      </c>
      <c r="H29" s="3">
        <f t="shared" si="3"/>
        <v>-4.4270833333333286</v>
      </c>
      <c r="I29" s="10">
        <f t="shared" si="4"/>
        <v>58.741182129114996</v>
      </c>
    </row>
    <row r="30" spans="1:9" ht="35.25" customHeight="1" x14ac:dyDescent="0.2">
      <c r="A30" s="43" t="s">
        <v>97</v>
      </c>
      <c r="B30" s="3">
        <v>0</v>
      </c>
      <c r="C30" s="4">
        <f>B56/$B$113</f>
        <v>7.4762522436920111E-3</v>
      </c>
      <c r="D30" s="3">
        <v>14214.8</v>
      </c>
      <c r="E30" s="4">
        <f t="shared" si="1"/>
        <v>1.9097800493575255E-2</v>
      </c>
      <c r="F30" s="3">
        <v>7383.8</v>
      </c>
      <c r="G30" s="4">
        <f t="shared" si="2"/>
        <v>1.8345879382514248E-2</v>
      </c>
      <c r="H30" s="3" t="s">
        <v>77</v>
      </c>
      <c r="I30" s="10">
        <f t="shared" si="4"/>
        <v>51.94445226102372</v>
      </c>
    </row>
    <row r="31" spans="1:9" ht="48" customHeight="1" x14ac:dyDescent="0.2">
      <c r="A31" s="43" t="s">
        <v>93</v>
      </c>
      <c r="B31" s="3">
        <v>2199.8000000000002</v>
      </c>
      <c r="C31" s="4">
        <f>B57/$B$113</f>
        <v>0</v>
      </c>
      <c r="D31" s="3">
        <v>0</v>
      </c>
      <c r="E31" s="4">
        <f t="shared" si="1"/>
        <v>0</v>
      </c>
      <c r="F31" s="3">
        <v>0</v>
      </c>
      <c r="G31" s="4">
        <f t="shared" si="2"/>
        <v>0</v>
      </c>
      <c r="H31" s="3" t="s">
        <v>77</v>
      </c>
      <c r="I31" s="10" t="e">
        <f t="shared" si="4"/>
        <v>#DIV/0!</v>
      </c>
    </row>
    <row r="32" spans="1:9" ht="33.75" customHeight="1" x14ac:dyDescent="0.2">
      <c r="A32" s="58" t="s">
        <v>26</v>
      </c>
      <c r="B32" s="3">
        <f>SUM(B33:B34)</f>
        <v>6870</v>
      </c>
      <c r="C32" s="4">
        <f>B57/$B$113</f>
        <v>0</v>
      </c>
      <c r="D32" s="3">
        <f>SUM(D33:D34)</f>
        <v>789</v>
      </c>
      <c r="E32" s="4">
        <f t="shared" si="1"/>
        <v>1.0600335276916228E-3</v>
      </c>
      <c r="F32" s="3">
        <f>SUM(F33:F34)</f>
        <v>170.93</v>
      </c>
      <c r="G32" s="4">
        <f t="shared" si="2"/>
        <v>4.246947591826919E-4</v>
      </c>
      <c r="H32" s="3">
        <f t="shared" si="3"/>
        <v>-97.511935953420675</v>
      </c>
      <c r="I32" s="10">
        <f t="shared" si="4"/>
        <v>21.664131812420788</v>
      </c>
    </row>
    <row r="33" spans="1:9" ht="33" customHeight="1" x14ac:dyDescent="0.2">
      <c r="A33" s="43" t="s">
        <v>27</v>
      </c>
      <c r="B33" s="3">
        <v>6484.7</v>
      </c>
      <c r="C33" s="4">
        <f>B58/$B$113</f>
        <v>0</v>
      </c>
      <c r="D33" s="3">
        <v>789</v>
      </c>
      <c r="E33" s="4">
        <f t="shared" si="1"/>
        <v>1.0600335276916228E-3</v>
      </c>
      <c r="F33" s="3">
        <v>170.93</v>
      </c>
      <c r="G33" s="4">
        <f t="shared" si="2"/>
        <v>4.246947591826919E-4</v>
      </c>
      <c r="H33" s="3">
        <f t="shared" si="3"/>
        <v>-97.364103196755437</v>
      </c>
      <c r="I33" s="10">
        <f t="shared" si="4"/>
        <v>21.664131812420788</v>
      </c>
    </row>
    <row r="34" spans="1:9" ht="48.75" customHeight="1" x14ac:dyDescent="0.2">
      <c r="A34" s="43" t="s">
        <v>57</v>
      </c>
      <c r="B34" s="3">
        <v>385.3</v>
      </c>
      <c r="C34" s="4">
        <f>B59/$B$113</f>
        <v>4.8320457875655632E-3</v>
      </c>
      <c r="D34" s="3">
        <v>0</v>
      </c>
      <c r="E34" s="4">
        <f t="shared" si="1"/>
        <v>0</v>
      </c>
      <c r="F34" s="3">
        <v>0</v>
      </c>
      <c r="G34" s="4">
        <f t="shared" si="2"/>
        <v>0</v>
      </c>
      <c r="H34" s="3" t="s">
        <v>89</v>
      </c>
      <c r="I34" s="10" t="e">
        <f t="shared" si="4"/>
        <v>#DIV/0!</v>
      </c>
    </row>
    <row r="35" spans="1:9" ht="57.75" customHeight="1" x14ac:dyDescent="0.2">
      <c r="A35" s="58" t="s">
        <v>98</v>
      </c>
      <c r="B35" s="3">
        <v>0</v>
      </c>
      <c r="C35" s="4">
        <f>B60/$B$113</f>
        <v>4.8320457875655632E-3</v>
      </c>
      <c r="D35" s="3">
        <f>D36</f>
        <v>1191.79</v>
      </c>
      <c r="E35" s="4">
        <f t="shared" si="1"/>
        <v>1.6011880329120393E-3</v>
      </c>
      <c r="F35" s="3">
        <f>F36</f>
        <v>0</v>
      </c>
      <c r="G35" s="4">
        <f t="shared" si="2"/>
        <v>0</v>
      </c>
      <c r="H35" s="3" t="e">
        <f t="shared" si="3"/>
        <v>#DIV/0!</v>
      </c>
      <c r="I35" s="10">
        <f t="shared" si="4"/>
        <v>0</v>
      </c>
    </row>
    <row r="36" spans="1:9" ht="33" customHeight="1" x14ac:dyDescent="0.2">
      <c r="A36" s="43" t="s">
        <v>99</v>
      </c>
      <c r="B36" s="3">
        <v>0</v>
      </c>
      <c r="C36" s="4"/>
      <c r="D36" s="3">
        <v>1191.79</v>
      </c>
      <c r="E36" s="4"/>
      <c r="F36" s="3">
        <v>0</v>
      </c>
      <c r="G36" s="4">
        <f t="shared" si="2"/>
        <v>0</v>
      </c>
      <c r="H36" s="3"/>
      <c r="I36" s="10"/>
    </row>
    <row r="37" spans="1:9" ht="33" customHeight="1" thickBot="1" x14ac:dyDescent="0.25">
      <c r="A37" s="63" t="s">
        <v>101</v>
      </c>
      <c r="B37" s="48">
        <v>3942.2</v>
      </c>
      <c r="C37" s="57"/>
      <c r="D37" s="48">
        <v>10791</v>
      </c>
      <c r="E37" s="57"/>
      <c r="F37" s="48">
        <v>4984.29</v>
      </c>
      <c r="G37" s="57">
        <f t="shared" ref="G37:G55" si="6">F37/$F$113</f>
        <v>1.2384027620936636E-2</v>
      </c>
      <c r="H37" s="48"/>
      <c r="I37" s="44"/>
    </row>
    <row r="38" spans="1:9" ht="43.5" thickBot="1" x14ac:dyDescent="0.25">
      <c r="A38" s="15" t="s">
        <v>55</v>
      </c>
      <c r="B38" s="16">
        <f>B39</f>
        <v>18.7</v>
      </c>
      <c r="C38" s="17">
        <f t="shared" ref="C38:C55" si="7">B61/$B$113</f>
        <v>2.6442064561264483E-3</v>
      </c>
      <c r="D38" s="16">
        <f>D39</f>
        <v>100</v>
      </c>
      <c r="E38" s="17">
        <f t="shared" ref="E38:E55" si="8">D38/$D$113</f>
        <v>1.343515244222589E-4</v>
      </c>
      <c r="F38" s="16">
        <f>F39</f>
        <v>0</v>
      </c>
      <c r="G38" s="17">
        <f t="shared" si="6"/>
        <v>0</v>
      </c>
      <c r="H38" s="16" t="s">
        <v>89</v>
      </c>
      <c r="I38" s="18">
        <f t="shared" si="4"/>
        <v>0</v>
      </c>
    </row>
    <row r="39" spans="1:9" ht="45.75" customHeight="1" thickBot="1" x14ac:dyDescent="0.25">
      <c r="A39" s="60" t="s">
        <v>29</v>
      </c>
      <c r="B39" s="46">
        <v>18.7</v>
      </c>
      <c r="C39" s="47">
        <f t="shared" si="7"/>
        <v>2.6442064561264483E-3</v>
      </c>
      <c r="D39" s="46">
        <v>100</v>
      </c>
      <c r="E39" s="47">
        <f t="shared" si="8"/>
        <v>1.343515244222589E-4</v>
      </c>
      <c r="F39" s="46">
        <v>0</v>
      </c>
      <c r="G39" s="47">
        <f t="shared" si="6"/>
        <v>0</v>
      </c>
      <c r="H39" s="46" t="s">
        <v>89</v>
      </c>
      <c r="I39" s="61">
        <f t="shared" si="4"/>
        <v>0</v>
      </c>
    </row>
    <row r="40" spans="1:9" ht="42" customHeight="1" thickBot="1" x14ac:dyDescent="0.25">
      <c r="A40" s="15" t="s">
        <v>30</v>
      </c>
      <c r="B40" s="16">
        <f>SUM(B41+B45+B49+B51+B54)</f>
        <v>8976.9599999999991</v>
      </c>
      <c r="C40" s="17">
        <f t="shared" si="7"/>
        <v>7.8180711679206195E-3</v>
      </c>
      <c r="D40" s="16">
        <f>SUM(D41+D45+D49+D51+D54)</f>
        <v>18827.8</v>
      </c>
      <c r="E40" s="17">
        <f t="shared" si="8"/>
        <v>2.5295436315174058E-2</v>
      </c>
      <c r="F40" s="16">
        <f>SUM(F41+F45+F51)</f>
        <v>9041.9499999999989</v>
      </c>
      <c r="G40" s="17">
        <f t="shared" si="6"/>
        <v>2.2465739061557015E-2</v>
      </c>
      <c r="H40" s="16">
        <f t="shared" si="3"/>
        <v>0.72396446012903937</v>
      </c>
      <c r="I40" s="18">
        <f t="shared" si="4"/>
        <v>48.024463824769754</v>
      </c>
    </row>
    <row r="41" spans="1:9" ht="30" x14ac:dyDescent="0.2">
      <c r="A41" s="53" t="s">
        <v>31</v>
      </c>
      <c r="B41" s="42">
        <f>SUM(B42:B44)</f>
        <v>8235.8599999999988</v>
      </c>
      <c r="C41" s="54">
        <f t="shared" si="7"/>
        <v>7.8180711679206195E-3</v>
      </c>
      <c r="D41" s="42">
        <f>SUM(D42:D44)</f>
        <v>15410.8</v>
      </c>
      <c r="E41" s="54">
        <f t="shared" si="8"/>
        <v>2.0704644725665473E-2</v>
      </c>
      <c r="F41" s="42">
        <f>SUM(F42:F44)</f>
        <v>8219.1999999999989</v>
      </c>
      <c r="G41" s="54">
        <f t="shared" si="6"/>
        <v>2.0421524394046573E-2</v>
      </c>
      <c r="H41" s="42">
        <f t="shared" si="3"/>
        <v>-0.20228610005513303</v>
      </c>
      <c r="I41" s="55">
        <f t="shared" si="4"/>
        <v>53.334025488618366</v>
      </c>
    </row>
    <row r="42" spans="1:9" ht="36" customHeight="1" x14ac:dyDescent="0.2">
      <c r="A42" s="43" t="s">
        <v>32</v>
      </c>
      <c r="B42" s="3">
        <v>4369.3999999999996</v>
      </c>
      <c r="C42" s="4">
        <f t="shared" si="7"/>
        <v>3.9121653162132807E-4</v>
      </c>
      <c r="D42" s="3">
        <v>10104.299999999999</v>
      </c>
      <c r="E42" s="4">
        <f t="shared" si="8"/>
        <v>1.3575281082198305E-2</v>
      </c>
      <c r="F42" s="3">
        <v>3957.5</v>
      </c>
      <c r="G42" s="4">
        <f t="shared" si="6"/>
        <v>9.832852685107956E-3</v>
      </c>
      <c r="H42" s="3">
        <f t="shared" si="3"/>
        <v>-9.4269236050716216</v>
      </c>
      <c r="I42" s="10">
        <f t="shared" si="4"/>
        <v>39.166493473075818</v>
      </c>
    </row>
    <row r="43" spans="1:9" ht="30.75" customHeight="1" x14ac:dyDescent="0.2">
      <c r="A43" s="43" t="s">
        <v>33</v>
      </c>
      <c r="B43" s="3">
        <v>2457.4</v>
      </c>
      <c r="C43" s="4">
        <f t="shared" si="7"/>
        <v>3.9121653162132807E-4</v>
      </c>
      <c r="D43" s="3">
        <v>3818</v>
      </c>
      <c r="E43" s="4">
        <f t="shared" si="8"/>
        <v>5.129541202441845E-3</v>
      </c>
      <c r="F43" s="3">
        <v>2802.4</v>
      </c>
      <c r="G43" s="4">
        <f t="shared" si="6"/>
        <v>6.9628771610224993E-3</v>
      </c>
      <c r="H43" s="3">
        <f t="shared" si="3"/>
        <v>14.03922845283634</v>
      </c>
      <c r="I43" s="10">
        <f t="shared" si="4"/>
        <v>73.399685699319022</v>
      </c>
    </row>
    <row r="44" spans="1:9" ht="33" customHeight="1" x14ac:dyDescent="0.2">
      <c r="A44" s="43" t="s">
        <v>34</v>
      </c>
      <c r="B44" s="3">
        <v>1409.06</v>
      </c>
      <c r="C44" s="4">
        <f t="shared" si="7"/>
        <v>1.5273093394496649E-4</v>
      </c>
      <c r="D44" s="3">
        <v>1488.5</v>
      </c>
      <c r="E44" s="4">
        <f t="shared" si="8"/>
        <v>1.9998224410253235E-3</v>
      </c>
      <c r="F44" s="3">
        <v>1459.3</v>
      </c>
      <c r="G44" s="4">
        <f t="shared" si="6"/>
        <v>3.6257945479161191E-3</v>
      </c>
      <c r="H44" s="3" t="s">
        <v>89</v>
      </c>
      <c r="I44" s="10">
        <f t="shared" si="4"/>
        <v>98.038293584145109</v>
      </c>
    </row>
    <row r="45" spans="1:9" ht="60" x14ac:dyDescent="0.2">
      <c r="A45" s="58" t="s">
        <v>102</v>
      </c>
      <c r="B45" s="3">
        <f>SUM(B46:B47)</f>
        <v>0</v>
      </c>
      <c r="C45" s="4">
        <f t="shared" si="7"/>
        <v>1.5273093394496649E-4</v>
      </c>
      <c r="D45" s="3">
        <f>SUM(D46:D48)</f>
        <v>5</v>
      </c>
      <c r="E45" s="4">
        <f t="shared" si="8"/>
        <v>6.717576221112945E-6</v>
      </c>
      <c r="F45" s="3">
        <f>SUM(F46:F48)</f>
        <v>0</v>
      </c>
      <c r="G45" s="4">
        <f t="shared" si="6"/>
        <v>0</v>
      </c>
      <c r="H45" s="3" t="s">
        <v>89</v>
      </c>
      <c r="I45" s="10">
        <f t="shared" si="4"/>
        <v>0</v>
      </c>
    </row>
    <row r="46" spans="1:9" ht="43.5" customHeight="1" x14ac:dyDescent="0.2">
      <c r="A46" s="43" t="s">
        <v>103</v>
      </c>
      <c r="B46" s="3">
        <v>0</v>
      </c>
      <c r="C46" s="4">
        <f t="shared" si="7"/>
        <v>0</v>
      </c>
      <c r="D46" s="3">
        <v>5</v>
      </c>
      <c r="E46" s="4">
        <f t="shared" si="8"/>
        <v>6.717576221112945E-6</v>
      </c>
      <c r="F46" s="3">
        <v>0</v>
      </c>
      <c r="G46" s="4">
        <f t="shared" si="6"/>
        <v>0</v>
      </c>
      <c r="H46" s="3" t="s">
        <v>89</v>
      </c>
      <c r="I46" s="10">
        <f t="shared" si="4"/>
        <v>0</v>
      </c>
    </row>
    <row r="47" spans="1:9" ht="30" hidden="1" x14ac:dyDescent="0.2">
      <c r="A47" s="6" t="s">
        <v>35</v>
      </c>
      <c r="B47" s="3">
        <v>0</v>
      </c>
      <c r="C47" s="4">
        <f t="shared" si="7"/>
        <v>1.5273093394496649E-4</v>
      </c>
      <c r="D47" s="3">
        <v>0</v>
      </c>
      <c r="E47" s="4">
        <f t="shared" si="8"/>
        <v>0</v>
      </c>
      <c r="F47" s="3">
        <v>0</v>
      </c>
      <c r="G47" s="4">
        <f t="shared" si="6"/>
        <v>0</v>
      </c>
      <c r="H47" s="3" t="s">
        <v>89</v>
      </c>
      <c r="I47" s="10" t="s">
        <v>77</v>
      </c>
    </row>
    <row r="48" spans="1:9" ht="30" hidden="1" x14ac:dyDescent="0.2">
      <c r="A48" s="6" t="s">
        <v>79</v>
      </c>
      <c r="B48" s="3">
        <v>0</v>
      </c>
      <c r="C48" s="4">
        <f t="shared" si="7"/>
        <v>7.1982250871095776E-2</v>
      </c>
      <c r="D48" s="3">
        <v>0</v>
      </c>
      <c r="E48" s="4">
        <f t="shared" si="8"/>
        <v>0</v>
      </c>
      <c r="F48" s="3">
        <v>0</v>
      </c>
      <c r="G48" s="4">
        <f t="shared" si="6"/>
        <v>0</v>
      </c>
      <c r="H48" s="3" t="s">
        <v>89</v>
      </c>
      <c r="I48" s="10" t="s">
        <v>77</v>
      </c>
    </row>
    <row r="49" spans="1:9" ht="30" x14ac:dyDescent="0.2">
      <c r="A49" s="58" t="s">
        <v>104</v>
      </c>
      <c r="B49" s="3">
        <f>SUM(B50)</f>
        <v>0</v>
      </c>
      <c r="C49" s="4">
        <f t="shared" si="7"/>
        <v>6.092720195833607E-2</v>
      </c>
      <c r="D49" s="3">
        <f>SUM(D50)</f>
        <v>3</v>
      </c>
      <c r="E49" s="4">
        <f t="shared" si="8"/>
        <v>4.030545732667767E-6</v>
      </c>
      <c r="F49" s="3">
        <f>SUM(F50)</f>
        <v>0</v>
      </c>
      <c r="G49" s="4">
        <f t="shared" si="6"/>
        <v>0</v>
      </c>
      <c r="H49" s="3" t="s">
        <v>89</v>
      </c>
      <c r="I49" s="10" t="s">
        <v>77</v>
      </c>
    </row>
    <row r="50" spans="1:9" ht="60" customHeight="1" x14ac:dyDescent="0.2">
      <c r="A50" s="43" t="s">
        <v>105</v>
      </c>
      <c r="B50" s="3">
        <v>0</v>
      </c>
      <c r="C50" s="4">
        <f t="shared" si="7"/>
        <v>5.3105557679426638E-2</v>
      </c>
      <c r="D50" s="3">
        <v>3</v>
      </c>
      <c r="E50" s="4">
        <f t="shared" si="8"/>
        <v>4.030545732667767E-6</v>
      </c>
      <c r="F50" s="3">
        <v>0</v>
      </c>
      <c r="G50" s="4">
        <f t="shared" si="6"/>
        <v>0</v>
      </c>
      <c r="H50" s="3" t="s">
        <v>89</v>
      </c>
      <c r="I50" s="10" t="s">
        <v>77</v>
      </c>
    </row>
    <row r="51" spans="1:9" ht="18" customHeight="1" x14ac:dyDescent="0.2">
      <c r="A51" s="62" t="s">
        <v>106</v>
      </c>
      <c r="B51" s="3">
        <f>B52+B53</f>
        <v>741.1</v>
      </c>
      <c r="C51" s="4">
        <f t="shared" si="7"/>
        <v>7.8216442789094277E-3</v>
      </c>
      <c r="D51" s="3">
        <f>D52+D53</f>
        <v>3407</v>
      </c>
      <c r="E51" s="4">
        <f t="shared" si="8"/>
        <v>4.5773564370663608E-3</v>
      </c>
      <c r="F51" s="3">
        <f>F52+F53</f>
        <v>822.75</v>
      </c>
      <c r="G51" s="4">
        <f t="shared" si="6"/>
        <v>2.0442146675104414E-3</v>
      </c>
      <c r="H51" s="3" t="s">
        <v>89</v>
      </c>
      <c r="I51" s="10" t="s">
        <v>77</v>
      </c>
    </row>
    <row r="52" spans="1:9" ht="44.25" customHeight="1" x14ac:dyDescent="0.2">
      <c r="A52" s="43" t="s">
        <v>18</v>
      </c>
      <c r="B52" s="3">
        <v>741.1</v>
      </c>
      <c r="C52" s="4">
        <f t="shared" si="7"/>
        <v>1.1055048912759704E-2</v>
      </c>
      <c r="D52" s="3">
        <v>3405</v>
      </c>
      <c r="E52" s="4">
        <f t="shared" si="8"/>
        <v>4.5746694065779154E-3</v>
      </c>
      <c r="F52" s="3">
        <v>822.75</v>
      </c>
      <c r="G52" s="4">
        <f t="shared" si="6"/>
        <v>2.0442146675104414E-3</v>
      </c>
      <c r="H52" s="3" t="s">
        <v>89</v>
      </c>
      <c r="I52" s="10" t="s">
        <v>77</v>
      </c>
    </row>
    <row r="53" spans="1:9" ht="36.75" customHeight="1" x14ac:dyDescent="0.2">
      <c r="A53" s="43" t="s">
        <v>107</v>
      </c>
      <c r="B53" s="3"/>
      <c r="C53" s="4">
        <f t="shared" si="7"/>
        <v>9.9747175012384606E-4</v>
      </c>
      <c r="D53" s="3">
        <v>2</v>
      </c>
      <c r="E53" s="4">
        <f t="shared" si="8"/>
        <v>2.687030488445178E-6</v>
      </c>
      <c r="F53" s="3">
        <v>0</v>
      </c>
      <c r="G53" s="4">
        <f t="shared" si="6"/>
        <v>0</v>
      </c>
      <c r="H53" s="3" t="s">
        <v>89</v>
      </c>
      <c r="I53" s="10" t="s">
        <v>77</v>
      </c>
    </row>
    <row r="54" spans="1:9" ht="36.75" customHeight="1" x14ac:dyDescent="0.2">
      <c r="A54" s="62" t="s">
        <v>108</v>
      </c>
      <c r="B54" s="3">
        <f>B55</f>
        <v>0</v>
      </c>
      <c r="C54" s="4">
        <f t="shared" si="7"/>
        <v>1.0057577162635858E-2</v>
      </c>
      <c r="D54" s="3">
        <f>D55</f>
        <v>2</v>
      </c>
      <c r="E54" s="4">
        <f t="shared" si="8"/>
        <v>2.687030488445178E-6</v>
      </c>
      <c r="F54" s="3">
        <f>F55</f>
        <v>0</v>
      </c>
      <c r="G54" s="4">
        <f t="shared" si="6"/>
        <v>0</v>
      </c>
      <c r="H54" s="3" t="s">
        <v>89</v>
      </c>
      <c r="I54" s="10" t="s">
        <v>77</v>
      </c>
    </row>
    <row r="55" spans="1:9" ht="31.5" customHeight="1" thickBot="1" x14ac:dyDescent="0.25">
      <c r="A55" s="56" t="s">
        <v>36</v>
      </c>
      <c r="B55" s="48"/>
      <c r="C55" s="4">
        <f t="shared" si="7"/>
        <v>6.4624485074280799E-2</v>
      </c>
      <c r="D55" s="48">
        <v>2</v>
      </c>
      <c r="E55" s="4">
        <f t="shared" si="8"/>
        <v>2.687030488445178E-6</v>
      </c>
      <c r="F55" s="48">
        <v>0</v>
      </c>
      <c r="G55" s="4">
        <f t="shared" si="6"/>
        <v>0</v>
      </c>
      <c r="H55" s="3" t="s">
        <v>89</v>
      </c>
      <c r="I55" s="10" t="s">
        <v>77</v>
      </c>
    </row>
    <row r="56" spans="1:9" s="40" customFormat="1" ht="45.75" customHeight="1" thickBot="1" x14ac:dyDescent="0.25">
      <c r="A56" s="65" t="s">
        <v>37</v>
      </c>
      <c r="B56" s="66">
        <f>SUM(B57+B59+B61)</f>
        <v>2866.54</v>
      </c>
      <c r="C56" s="67">
        <f t="shared" ref="C56:C61" si="9">B74/$B$113</f>
        <v>7.8216442789094277E-3</v>
      </c>
      <c r="D56" s="66">
        <f>SUM(D57+D59+D61)</f>
        <v>9033</v>
      </c>
      <c r="E56" s="67">
        <f t="shared" ref="E56:E81" si="10">D56/$D$113</f>
        <v>1.2135973201062645E-2</v>
      </c>
      <c r="F56" s="66">
        <f>SUM(F57+F59+F61)</f>
        <v>2078.85</v>
      </c>
      <c r="G56" s="67">
        <f t="shared" ref="G56:G81" si="11">F56/$F$113</f>
        <v>5.1651360213358626E-3</v>
      </c>
      <c r="H56" s="66">
        <f t="shared" si="3"/>
        <v>-27.478772317846605</v>
      </c>
      <c r="I56" s="68">
        <f t="shared" si="4"/>
        <v>23.01394885420126</v>
      </c>
    </row>
    <row r="57" spans="1:9" s="28" customFormat="1" ht="45" hidden="1" x14ac:dyDescent="0.2">
      <c r="A57" s="29" t="s">
        <v>38</v>
      </c>
      <c r="B57" s="42">
        <f>SUM(B58)</f>
        <v>0</v>
      </c>
      <c r="C57" s="30">
        <f t="shared" si="9"/>
        <v>1.1055048912759704E-2</v>
      </c>
      <c r="D57" s="42">
        <f>SUM(D58)</f>
        <v>0</v>
      </c>
      <c r="E57" s="30">
        <f t="shared" si="10"/>
        <v>0</v>
      </c>
      <c r="F57" s="42">
        <f>SUM(F58)</f>
        <v>0</v>
      </c>
      <c r="G57" s="30">
        <f t="shared" si="11"/>
        <v>0</v>
      </c>
      <c r="H57" s="26" t="s">
        <v>89</v>
      </c>
      <c r="I57" s="31" t="s">
        <v>77</v>
      </c>
    </row>
    <row r="58" spans="1:9" s="28" customFormat="1" ht="33.75" hidden="1" customHeight="1" x14ac:dyDescent="0.2">
      <c r="A58" s="34" t="s">
        <v>39</v>
      </c>
      <c r="B58" s="3">
        <v>0</v>
      </c>
      <c r="C58" s="32">
        <f t="shared" si="9"/>
        <v>9.9747175012384606E-4</v>
      </c>
      <c r="D58" s="3">
        <v>0</v>
      </c>
      <c r="E58" s="32">
        <f t="shared" si="10"/>
        <v>0</v>
      </c>
      <c r="F58" s="3">
        <v>0</v>
      </c>
      <c r="G58" s="32">
        <f t="shared" si="11"/>
        <v>0</v>
      </c>
      <c r="H58" s="27" t="s">
        <v>89</v>
      </c>
      <c r="I58" s="33" t="s">
        <v>77</v>
      </c>
    </row>
    <row r="59" spans="1:9" ht="45" x14ac:dyDescent="0.2">
      <c r="A59" s="58" t="s">
        <v>40</v>
      </c>
      <c r="B59" s="3">
        <f>SUM(B60)</f>
        <v>1852.7</v>
      </c>
      <c r="C59" s="4">
        <f t="shared" si="9"/>
        <v>1.0057577162635858E-2</v>
      </c>
      <c r="D59" s="3">
        <f>SUM(D60)</f>
        <v>4723</v>
      </c>
      <c r="E59" s="4">
        <f t="shared" si="10"/>
        <v>6.3454224984632879E-3</v>
      </c>
      <c r="F59" s="3">
        <f>SUM(F60)</f>
        <v>1602.45</v>
      </c>
      <c r="G59" s="4">
        <f t="shared" si="11"/>
        <v>3.9814667808594434E-3</v>
      </c>
      <c r="H59" s="3">
        <f t="shared" si="3"/>
        <v>-13.507313650348138</v>
      </c>
      <c r="I59" s="10">
        <f t="shared" si="4"/>
        <v>33.92864704636883</v>
      </c>
    </row>
    <row r="60" spans="1:9" ht="79.5" customHeight="1" x14ac:dyDescent="0.2">
      <c r="A60" s="43" t="s">
        <v>41</v>
      </c>
      <c r="B60" s="3">
        <v>1852.7</v>
      </c>
      <c r="C60" s="4">
        <f t="shared" si="9"/>
        <v>6.4624485074280799E-2</v>
      </c>
      <c r="D60" s="3">
        <v>4723</v>
      </c>
      <c r="E60" s="4">
        <f t="shared" si="10"/>
        <v>6.3454224984632879E-3</v>
      </c>
      <c r="F60" s="3">
        <v>1602.45</v>
      </c>
      <c r="G60" s="4">
        <f t="shared" si="11"/>
        <v>3.9814667808594434E-3</v>
      </c>
      <c r="H60" s="3">
        <f t="shared" si="3"/>
        <v>-13.507313650348138</v>
      </c>
      <c r="I60" s="10">
        <f t="shared" si="4"/>
        <v>33.92864704636883</v>
      </c>
    </row>
    <row r="61" spans="1:9" ht="30" x14ac:dyDescent="0.2">
      <c r="A61" s="58" t="s">
        <v>42</v>
      </c>
      <c r="B61" s="3">
        <f>SUM(B62)</f>
        <v>1013.84</v>
      </c>
      <c r="C61" s="4">
        <f t="shared" si="9"/>
        <v>3.9839926714189573E-3</v>
      </c>
      <c r="D61" s="3">
        <f>SUM(D62)</f>
        <v>4310</v>
      </c>
      <c r="E61" s="4">
        <f t="shared" si="10"/>
        <v>5.7905507025993582E-3</v>
      </c>
      <c r="F61" s="3">
        <f>SUM(F62)</f>
        <v>476.4</v>
      </c>
      <c r="G61" s="4">
        <f t="shared" si="11"/>
        <v>1.1836692404764196E-3</v>
      </c>
      <c r="H61" s="3">
        <f t="shared" si="3"/>
        <v>-53.010336936794765</v>
      </c>
      <c r="I61" s="10">
        <f t="shared" si="4"/>
        <v>11.053364269141531</v>
      </c>
    </row>
    <row r="62" spans="1:9" ht="32.25" customHeight="1" thickBot="1" x14ac:dyDescent="0.25">
      <c r="A62" s="56" t="s">
        <v>43</v>
      </c>
      <c r="B62" s="48">
        <v>1013.84</v>
      </c>
      <c r="C62" s="57">
        <f t="shared" ref="C62:C71" si="12">B81/$B$113</f>
        <v>8.849317945274441E-4</v>
      </c>
      <c r="D62" s="48">
        <v>4310</v>
      </c>
      <c r="E62" s="57">
        <f t="shared" si="10"/>
        <v>5.7905507025993582E-3</v>
      </c>
      <c r="F62" s="48">
        <v>476.4</v>
      </c>
      <c r="G62" s="57">
        <f t="shared" si="11"/>
        <v>1.1836692404764196E-3</v>
      </c>
      <c r="H62" s="48">
        <f t="shared" si="3"/>
        <v>-53.010336936794765</v>
      </c>
      <c r="I62" s="44">
        <f t="shared" si="4"/>
        <v>11.053364269141531</v>
      </c>
    </row>
    <row r="63" spans="1:9" ht="43.5" thickBot="1" x14ac:dyDescent="0.25">
      <c r="A63" s="15" t="s">
        <v>44</v>
      </c>
      <c r="B63" s="16">
        <f>B64</f>
        <v>2997.6</v>
      </c>
      <c r="C63" s="17">
        <f t="shared" si="12"/>
        <v>4.0999492513915176E-4</v>
      </c>
      <c r="D63" s="16">
        <f>SUM(D64:D64)</f>
        <v>6930.5</v>
      </c>
      <c r="E63" s="17">
        <f t="shared" si="10"/>
        <v>9.3112324000846521E-3</v>
      </c>
      <c r="F63" s="16">
        <f>SUM(F64:F64)</f>
        <v>3191.02</v>
      </c>
      <c r="G63" s="17">
        <f t="shared" si="11"/>
        <v>7.9284471447209591E-3</v>
      </c>
      <c r="H63" s="16">
        <f t="shared" si="3"/>
        <v>6.4524953295970136</v>
      </c>
      <c r="I63" s="18">
        <f t="shared" si="4"/>
        <v>46.043142630401846</v>
      </c>
    </row>
    <row r="64" spans="1:9" ht="32.25" customHeight="1" thickBot="1" x14ac:dyDescent="0.25">
      <c r="A64" s="60" t="s">
        <v>28</v>
      </c>
      <c r="B64" s="46">
        <v>2997.6</v>
      </c>
      <c r="C64" s="47">
        <f t="shared" si="12"/>
        <v>7.7434792158914863E-4</v>
      </c>
      <c r="D64" s="46">
        <v>6930.5</v>
      </c>
      <c r="E64" s="47">
        <f t="shared" si="10"/>
        <v>9.3112324000846521E-3</v>
      </c>
      <c r="F64" s="46">
        <v>3191.02</v>
      </c>
      <c r="G64" s="47">
        <f t="shared" si="11"/>
        <v>7.9284471447209591E-3</v>
      </c>
      <c r="H64" s="46">
        <f t="shared" si="3"/>
        <v>6.4524953295970136</v>
      </c>
      <c r="I64" s="61">
        <f t="shared" si="4"/>
        <v>46.043142630401846</v>
      </c>
    </row>
    <row r="65" spans="1:9" ht="15" thickBot="1" x14ac:dyDescent="0.25">
      <c r="A65" s="15" t="s">
        <v>45</v>
      </c>
      <c r="B65" s="16">
        <f>B66</f>
        <v>150</v>
      </c>
      <c r="C65" s="17">
        <f t="shared" si="12"/>
        <v>4.6919902692451274E-5</v>
      </c>
      <c r="D65" s="16">
        <f>D66</f>
        <v>780</v>
      </c>
      <c r="E65" s="17">
        <f t="shared" si="10"/>
        <v>1.0479418904936193E-3</v>
      </c>
      <c r="F65" s="16">
        <f>F66</f>
        <v>130</v>
      </c>
      <c r="G65" s="17">
        <f t="shared" si="11"/>
        <v>3.2299958283361576E-4</v>
      </c>
      <c r="H65" s="16" t="s">
        <v>89</v>
      </c>
      <c r="I65" s="18">
        <f t="shared" si="4"/>
        <v>16.666666666666664</v>
      </c>
    </row>
    <row r="66" spans="1:9" ht="15.75" thickBot="1" x14ac:dyDescent="0.25">
      <c r="A66" s="60" t="s">
        <v>46</v>
      </c>
      <c r="B66" s="46">
        <v>150</v>
      </c>
      <c r="C66" s="47">
        <f t="shared" si="12"/>
        <v>8.2338039355235506E-4</v>
      </c>
      <c r="D66" s="46">
        <v>780</v>
      </c>
      <c r="E66" s="47">
        <f t="shared" si="10"/>
        <v>1.0479418904936193E-3</v>
      </c>
      <c r="F66" s="46">
        <v>130</v>
      </c>
      <c r="G66" s="47">
        <f t="shared" si="11"/>
        <v>3.2299958283361576E-4</v>
      </c>
      <c r="H66" s="46" t="s">
        <v>89</v>
      </c>
      <c r="I66" s="61">
        <f t="shared" si="4"/>
        <v>16.666666666666664</v>
      </c>
    </row>
    <row r="67" spans="1:9" ht="45" customHeight="1" thickBot="1" x14ac:dyDescent="0.25">
      <c r="A67" s="15" t="s">
        <v>47</v>
      </c>
      <c r="B67" s="16">
        <f>SUM(B68)</f>
        <v>58.56</v>
      </c>
      <c r="C67" s="17">
        <f t="shared" si="12"/>
        <v>0</v>
      </c>
      <c r="D67" s="16">
        <f>SUM(D68)</f>
        <v>174</v>
      </c>
      <c r="E67" s="17">
        <f t="shared" si="10"/>
        <v>2.3377165249473047E-4</v>
      </c>
      <c r="F67" s="16">
        <f>SUM(F68)</f>
        <v>6.3</v>
      </c>
      <c r="G67" s="17">
        <f t="shared" si="11"/>
        <v>1.5653056706552147E-5</v>
      </c>
      <c r="H67" s="16" t="s">
        <v>89</v>
      </c>
      <c r="I67" s="18">
        <f t="shared" si="4"/>
        <v>3.6206896551724133</v>
      </c>
    </row>
    <row r="68" spans="1:9" ht="44.25" customHeight="1" x14ac:dyDescent="0.2">
      <c r="A68" s="53" t="s">
        <v>81</v>
      </c>
      <c r="B68" s="42">
        <f>SUM(B69:B70)</f>
        <v>58.56</v>
      </c>
      <c r="C68" s="54">
        <f t="shared" si="12"/>
        <v>0</v>
      </c>
      <c r="D68" s="42">
        <f>SUM(D69:D70)</f>
        <v>174</v>
      </c>
      <c r="E68" s="54">
        <f t="shared" si="10"/>
        <v>2.3377165249473047E-4</v>
      </c>
      <c r="F68" s="42">
        <f>SUM(F69:F70)</f>
        <v>6.3</v>
      </c>
      <c r="G68" s="54">
        <f t="shared" si="11"/>
        <v>1.5653056706552147E-5</v>
      </c>
      <c r="H68" s="42" t="s">
        <v>89</v>
      </c>
      <c r="I68" s="55">
        <f t="shared" si="4"/>
        <v>3.6206896551724133</v>
      </c>
    </row>
    <row r="69" spans="1:9" ht="30.75" customHeight="1" x14ac:dyDescent="0.2">
      <c r="A69" s="43" t="s">
        <v>80</v>
      </c>
      <c r="B69" s="3">
        <v>0</v>
      </c>
      <c r="C69" s="4">
        <f t="shared" si="12"/>
        <v>0</v>
      </c>
      <c r="D69" s="3">
        <v>0</v>
      </c>
      <c r="E69" s="4">
        <f t="shared" si="10"/>
        <v>0</v>
      </c>
      <c r="F69" s="3">
        <v>0</v>
      </c>
      <c r="G69" s="4">
        <f t="shared" si="11"/>
        <v>0</v>
      </c>
      <c r="H69" s="3" t="s">
        <v>89</v>
      </c>
      <c r="I69" s="10" t="e">
        <f t="shared" si="4"/>
        <v>#DIV/0!</v>
      </c>
    </row>
    <row r="70" spans="1:9" ht="37.5" customHeight="1" thickBot="1" x14ac:dyDescent="0.25">
      <c r="A70" s="56" t="s">
        <v>109</v>
      </c>
      <c r="B70" s="48">
        <v>58.56</v>
      </c>
      <c r="C70" s="57">
        <f t="shared" si="12"/>
        <v>4.5355036565965966E-4</v>
      </c>
      <c r="D70" s="48">
        <v>174</v>
      </c>
      <c r="E70" s="57">
        <f t="shared" si="10"/>
        <v>2.3377165249473047E-4</v>
      </c>
      <c r="F70" s="48">
        <v>6.3</v>
      </c>
      <c r="G70" s="57">
        <f t="shared" si="11"/>
        <v>1.5653056706552147E-5</v>
      </c>
      <c r="H70" s="48" t="s">
        <v>89</v>
      </c>
      <c r="I70" s="44" t="s">
        <v>77</v>
      </c>
    </row>
    <row r="71" spans="1:9" s="25" customFormat="1" ht="44.25" customHeight="1" thickBot="1" x14ac:dyDescent="0.25">
      <c r="A71" s="15" t="s">
        <v>48</v>
      </c>
      <c r="B71" s="16">
        <f>SUM(B72+B75)</f>
        <v>27599.390000000003</v>
      </c>
      <c r="C71" s="17">
        <f t="shared" si="12"/>
        <v>5.2162204216177072E-7</v>
      </c>
      <c r="D71" s="16">
        <f>SUM(D72+D75)</f>
        <v>31954.9</v>
      </c>
      <c r="E71" s="17">
        <f t="shared" si="10"/>
        <v>4.2931895277608413E-2</v>
      </c>
      <c r="F71" s="16">
        <f>SUM(F72+F75)</f>
        <v>17090.8</v>
      </c>
      <c r="G71" s="17">
        <f t="shared" si="11"/>
        <v>4.2464009771482771E-2</v>
      </c>
      <c r="H71" s="16">
        <f t="shared" si="3"/>
        <v>-38.075442971746853</v>
      </c>
      <c r="I71" s="18">
        <f t="shared" si="4"/>
        <v>53.484129194583609</v>
      </c>
    </row>
    <row r="72" spans="1:9" ht="30" customHeight="1" x14ac:dyDescent="0.2">
      <c r="A72" s="53" t="s">
        <v>49</v>
      </c>
      <c r="B72" s="42">
        <f>SUM(B73:B74)</f>
        <v>23360.670000000002</v>
      </c>
      <c r="C72" s="54">
        <f t="shared" ref="C72:C80" si="13">B92/$B$113</f>
        <v>0</v>
      </c>
      <c r="D72" s="42">
        <f>SUM(D73:D74)</f>
        <v>29931.9</v>
      </c>
      <c r="E72" s="54">
        <f t="shared" si="10"/>
        <v>4.0213963938546114E-2</v>
      </c>
      <c r="F72" s="42">
        <f>SUM(F73:F74)</f>
        <v>15864.5</v>
      </c>
      <c r="G72" s="54">
        <f t="shared" si="11"/>
        <v>3.941712986049152E-2</v>
      </c>
      <c r="H72" s="42">
        <f t="shared" si="3"/>
        <v>-32.088848479089009</v>
      </c>
      <c r="I72" s="55">
        <f t="shared" si="4"/>
        <v>53.001981163908738</v>
      </c>
    </row>
    <row r="73" spans="1:9" ht="30" customHeight="1" x14ac:dyDescent="0.2">
      <c r="A73" s="43" t="s">
        <v>50</v>
      </c>
      <c r="B73" s="3">
        <v>20361.7</v>
      </c>
      <c r="C73" s="4">
        <f t="shared" si="13"/>
        <v>1.5440012447988415E-4</v>
      </c>
      <c r="D73" s="3">
        <v>23393</v>
      </c>
      <c r="E73" s="4">
        <f t="shared" si="10"/>
        <v>3.1428852108099023E-2</v>
      </c>
      <c r="F73" s="3">
        <v>12613</v>
      </c>
      <c r="G73" s="4">
        <f t="shared" si="11"/>
        <v>3.1338413371387659E-2</v>
      </c>
      <c r="H73" s="3">
        <f t="shared" si="3"/>
        <v>-38.055270434197539</v>
      </c>
      <c r="I73" s="10">
        <f t="shared" si="4"/>
        <v>53.917838669687512</v>
      </c>
    </row>
    <row r="74" spans="1:9" ht="33.75" customHeight="1" x14ac:dyDescent="0.2">
      <c r="A74" s="43" t="s">
        <v>51</v>
      </c>
      <c r="B74" s="3">
        <v>2998.97</v>
      </c>
      <c r="C74" s="4">
        <f t="shared" si="13"/>
        <v>0</v>
      </c>
      <c r="D74" s="3">
        <v>6538.9</v>
      </c>
      <c r="E74" s="4">
        <f t="shared" si="10"/>
        <v>8.7851118304470861E-3</v>
      </c>
      <c r="F74" s="3">
        <v>3251.5</v>
      </c>
      <c r="G74" s="4">
        <f t="shared" si="11"/>
        <v>8.0787164891038595E-3</v>
      </c>
      <c r="H74" s="3">
        <f t="shared" si="3"/>
        <v>8.4205577248188632</v>
      </c>
      <c r="I74" s="10">
        <f t="shared" si="4"/>
        <v>49.725488996620228</v>
      </c>
    </row>
    <row r="75" spans="1:9" ht="30" x14ac:dyDescent="0.2">
      <c r="A75" s="58" t="s">
        <v>52</v>
      </c>
      <c r="B75" s="3">
        <f>SUM(B76:B77)</f>
        <v>4238.72</v>
      </c>
      <c r="C75" s="4">
        <f t="shared" si="13"/>
        <v>0</v>
      </c>
      <c r="D75" s="3">
        <f>SUM(D76:D77)</f>
        <v>2023</v>
      </c>
      <c r="E75" s="4">
        <f t="shared" si="10"/>
        <v>2.7179313390622976E-3</v>
      </c>
      <c r="F75" s="3">
        <f>SUM(F76:F77)</f>
        <v>1226.3</v>
      </c>
      <c r="G75" s="4">
        <f t="shared" si="11"/>
        <v>3.046879910991254E-3</v>
      </c>
      <c r="H75" s="3">
        <f t="shared" si="3"/>
        <v>-71.069096330967838</v>
      </c>
      <c r="I75" s="10">
        <f t="shared" si="4"/>
        <v>60.617894216510123</v>
      </c>
    </row>
    <row r="76" spans="1:9" ht="30" x14ac:dyDescent="0.2">
      <c r="A76" s="43" t="s">
        <v>53</v>
      </c>
      <c r="B76" s="3">
        <v>382.45</v>
      </c>
      <c r="C76" s="4">
        <f t="shared" si="13"/>
        <v>4.3594562173669991E-4</v>
      </c>
      <c r="D76" s="3">
        <v>321</v>
      </c>
      <c r="E76" s="4">
        <f t="shared" si="10"/>
        <v>4.3126839339545104E-4</v>
      </c>
      <c r="F76" s="3">
        <v>77.8</v>
      </c>
      <c r="G76" s="4">
        <f t="shared" si="11"/>
        <v>1.933028272650408E-4</v>
      </c>
      <c r="H76" s="3">
        <f t="shared" si="3"/>
        <v>-79.657471564910452</v>
      </c>
      <c r="I76" s="10">
        <f t="shared" si="4"/>
        <v>24.236760124610591</v>
      </c>
    </row>
    <row r="77" spans="1:9" ht="30.75" thickBot="1" x14ac:dyDescent="0.25">
      <c r="A77" s="56" t="s">
        <v>54</v>
      </c>
      <c r="B77" s="48">
        <v>3856.27</v>
      </c>
      <c r="C77" s="57">
        <f t="shared" si="13"/>
        <v>0</v>
      </c>
      <c r="D77" s="48">
        <v>1702</v>
      </c>
      <c r="E77" s="57">
        <f t="shared" si="10"/>
        <v>2.2866629456668465E-3</v>
      </c>
      <c r="F77" s="48">
        <v>1148.5</v>
      </c>
      <c r="G77" s="57">
        <f t="shared" si="11"/>
        <v>2.853577083726213E-3</v>
      </c>
      <c r="H77" s="48">
        <f t="shared" si="3"/>
        <v>-70.217334367147529</v>
      </c>
      <c r="I77" s="44">
        <f t="shared" si="4"/>
        <v>67.479435957696836</v>
      </c>
    </row>
    <row r="78" spans="1:9" ht="15" thickBot="1" x14ac:dyDescent="0.25">
      <c r="A78" s="15" t="s">
        <v>86</v>
      </c>
      <c r="B78" s="16">
        <f>SUM(B79+B101)</f>
        <v>24778.28</v>
      </c>
      <c r="C78" s="17">
        <f t="shared" si="13"/>
        <v>0</v>
      </c>
      <c r="D78" s="16">
        <f>SUM(D79+D101)</f>
        <v>64925.929999999993</v>
      </c>
      <c r="E78" s="17">
        <f t="shared" si="10"/>
        <v>8.7228976700328711E-2</v>
      </c>
      <c r="F78" s="16">
        <f>SUM(F79+F101)</f>
        <v>28824.879999999997</v>
      </c>
      <c r="G78" s="17">
        <f t="shared" si="11"/>
        <v>7.1618647809454108E-2</v>
      </c>
      <c r="H78" s="16">
        <f t="shared" si="3"/>
        <v>16.331238487901501</v>
      </c>
      <c r="I78" s="18">
        <f t="shared" si="4"/>
        <v>44.396560819382955</v>
      </c>
    </row>
    <row r="79" spans="1:9" ht="15" x14ac:dyDescent="0.2">
      <c r="A79" s="53" t="s">
        <v>91</v>
      </c>
      <c r="B79" s="42">
        <f>SUM(B81:B100)</f>
        <v>1527.5400000000002</v>
      </c>
      <c r="C79" s="54">
        <f t="shared" si="13"/>
        <v>0</v>
      </c>
      <c r="D79" s="42">
        <f>SUM(D80:D100)</f>
        <v>10963.630000000001</v>
      </c>
      <c r="E79" s="54">
        <f t="shared" si="10"/>
        <v>1.4729804037016105E-2</v>
      </c>
      <c r="F79" s="42">
        <f>SUM(F80:F100)</f>
        <v>2845.24</v>
      </c>
      <c r="G79" s="54">
        <f t="shared" si="11"/>
        <v>7.0693179466270531E-3</v>
      </c>
      <c r="H79" s="42">
        <f t="shared" ref="H79:H81" si="14">F79/B79*100-100</f>
        <v>86.26288018644351</v>
      </c>
      <c r="I79" s="55">
        <f t="shared" ref="I79:I81" si="15">F79/D79*100</f>
        <v>25.95162368668041</v>
      </c>
    </row>
    <row r="80" spans="1:9" ht="75" x14ac:dyDescent="0.2">
      <c r="A80" s="59" t="s">
        <v>112</v>
      </c>
      <c r="B80" s="42">
        <v>0</v>
      </c>
      <c r="C80" s="54">
        <f t="shared" si="13"/>
        <v>0</v>
      </c>
      <c r="D80" s="42">
        <v>1959</v>
      </c>
      <c r="E80" s="54">
        <f t="shared" si="10"/>
        <v>2.6319463634320518E-3</v>
      </c>
      <c r="F80" s="42">
        <v>0</v>
      </c>
      <c r="G80" s="54">
        <f t="shared" si="11"/>
        <v>0</v>
      </c>
      <c r="H80" s="42"/>
      <c r="I80" s="55"/>
    </row>
    <row r="81" spans="1:9" ht="75" x14ac:dyDescent="0.2">
      <c r="A81" s="43" t="s">
        <v>110</v>
      </c>
      <c r="B81" s="3">
        <v>339.3</v>
      </c>
      <c r="C81" s="4">
        <f t="shared" ref="C81:C89" si="16">B100/$B$113</f>
        <v>0</v>
      </c>
      <c r="D81" s="3">
        <v>507</v>
      </c>
      <c r="E81" s="4">
        <f t="shared" si="10"/>
        <v>6.8116222882085259E-4</v>
      </c>
      <c r="F81" s="3">
        <v>334.7</v>
      </c>
      <c r="G81" s="4">
        <f t="shared" si="11"/>
        <v>8.3159969518777836E-4</v>
      </c>
      <c r="H81" s="3">
        <f t="shared" si="14"/>
        <v>-1.3557323902151523</v>
      </c>
      <c r="I81" s="10">
        <f t="shared" si="15"/>
        <v>66.015779092702161</v>
      </c>
    </row>
    <row r="82" spans="1:9" ht="60" x14ac:dyDescent="0.2">
      <c r="A82" s="43" t="s">
        <v>59</v>
      </c>
      <c r="B82" s="3">
        <v>157.19999999999999</v>
      </c>
      <c r="C82" s="4">
        <f t="shared" si="16"/>
        <v>6.0640492402861845E-2</v>
      </c>
      <c r="D82" s="3">
        <v>1533.3</v>
      </c>
      <c r="E82" s="4">
        <f t="shared" ref="E82:E112" si="17">D82/$D$113</f>
        <v>2.0600119239664954E-3</v>
      </c>
      <c r="F82" s="3">
        <v>974.4</v>
      </c>
      <c r="G82" s="4">
        <f t="shared" ref="G82:G112" si="18">F82/$F$113</f>
        <v>2.4210061039467322E-3</v>
      </c>
      <c r="H82" s="3" t="s">
        <v>77</v>
      </c>
      <c r="I82" s="10">
        <f t="shared" ref="I82:I112" si="19">F82/D82*100</f>
        <v>63.549207591469383</v>
      </c>
    </row>
    <row r="83" spans="1:9" ht="60" x14ac:dyDescent="0.2">
      <c r="A83" s="43" t="s">
        <v>60</v>
      </c>
      <c r="B83" s="3">
        <v>296.89999999999998</v>
      </c>
      <c r="C83" s="4">
        <f t="shared" si="16"/>
        <v>3.9475834528760649E-3</v>
      </c>
      <c r="D83" s="3">
        <v>572.6</v>
      </c>
      <c r="E83" s="4">
        <f t="shared" si="17"/>
        <v>7.6929682884185446E-4</v>
      </c>
      <c r="F83" s="3">
        <v>304.10000000000002</v>
      </c>
      <c r="G83" s="4">
        <f t="shared" si="18"/>
        <v>7.5557056261309663E-4</v>
      </c>
      <c r="H83" s="3">
        <f t="shared" ref="H83:H108" si="20">F83/B83*100-100</f>
        <v>2.4250589424048599</v>
      </c>
      <c r="I83" s="10">
        <f t="shared" si="19"/>
        <v>53.108627314006284</v>
      </c>
    </row>
    <row r="84" spans="1:9" ht="45" x14ac:dyDescent="0.2">
      <c r="A84" s="43" t="s">
        <v>61</v>
      </c>
      <c r="B84" s="3">
        <v>17.989999999999998</v>
      </c>
      <c r="C84" s="4">
        <f t="shared" si="16"/>
        <v>2.7530168141213936E-3</v>
      </c>
      <c r="D84" s="3">
        <v>51.8</v>
      </c>
      <c r="E84" s="4">
        <f t="shared" si="17"/>
        <v>6.9594089650730102E-5</v>
      </c>
      <c r="F84" s="3">
        <v>15.4</v>
      </c>
      <c r="G84" s="4">
        <f t="shared" si="18"/>
        <v>3.826302750490525E-5</v>
      </c>
      <c r="H84" s="3">
        <f t="shared" si="20"/>
        <v>-14.396887159533065</v>
      </c>
      <c r="I84" s="10">
        <f t="shared" si="19"/>
        <v>29.72972972972973</v>
      </c>
    </row>
    <row r="85" spans="1:9" ht="50.25" customHeight="1" x14ac:dyDescent="0.2">
      <c r="A85" s="43" t="s">
        <v>62</v>
      </c>
      <c r="B85" s="3">
        <v>315.7</v>
      </c>
      <c r="C85" s="4">
        <f t="shared" si="16"/>
        <v>4.7387015231207141E-2</v>
      </c>
      <c r="D85" s="3">
        <v>1452.4</v>
      </c>
      <c r="E85" s="4">
        <f t="shared" si="17"/>
        <v>1.9513215407088883E-3</v>
      </c>
      <c r="F85" s="3">
        <v>737.05</v>
      </c>
      <c r="G85" s="4">
        <f t="shared" si="18"/>
        <v>1.8312834040578191E-3</v>
      </c>
      <c r="H85" s="3">
        <f t="shared" si="20"/>
        <v>133.46531517263224</v>
      </c>
      <c r="I85" s="10">
        <f t="shared" si="19"/>
        <v>50.747039383090055</v>
      </c>
    </row>
    <row r="86" spans="1:9" ht="50.25" hidden="1" customHeight="1" x14ac:dyDescent="0.2">
      <c r="A86" s="43" t="s">
        <v>82</v>
      </c>
      <c r="B86" s="3">
        <v>0</v>
      </c>
      <c r="C86" s="4">
        <f t="shared" si="16"/>
        <v>0</v>
      </c>
      <c r="D86" s="3">
        <v>0</v>
      </c>
      <c r="E86" s="4">
        <f t="shared" si="17"/>
        <v>0</v>
      </c>
      <c r="F86" s="3">
        <v>0</v>
      </c>
      <c r="G86" s="4">
        <f t="shared" si="18"/>
        <v>0</v>
      </c>
      <c r="H86" s="3" t="s">
        <v>89</v>
      </c>
      <c r="I86" s="10" t="s">
        <v>77</v>
      </c>
    </row>
    <row r="87" spans="1:9" ht="50.25" hidden="1" customHeight="1" x14ac:dyDescent="0.2">
      <c r="A87" s="43" t="s">
        <v>83</v>
      </c>
      <c r="B87" s="3">
        <v>0</v>
      </c>
      <c r="C87" s="4">
        <f t="shared" si="16"/>
        <v>0</v>
      </c>
      <c r="D87" s="3">
        <v>0</v>
      </c>
      <c r="E87" s="4">
        <f t="shared" si="17"/>
        <v>0</v>
      </c>
      <c r="F87" s="3">
        <v>0</v>
      </c>
      <c r="G87" s="4">
        <f t="shared" si="18"/>
        <v>0</v>
      </c>
      <c r="H87" s="3" t="s">
        <v>89</v>
      </c>
      <c r="I87" s="10" t="s">
        <v>77</v>
      </c>
    </row>
    <row r="88" spans="1:9" ht="63.75" hidden="1" customHeight="1" x14ac:dyDescent="0.2">
      <c r="A88" s="43" t="s">
        <v>84</v>
      </c>
      <c r="B88" s="3">
        <v>0</v>
      </c>
      <c r="C88" s="4">
        <f t="shared" si="16"/>
        <v>0</v>
      </c>
      <c r="D88" s="3">
        <v>0</v>
      </c>
      <c r="E88" s="4">
        <f t="shared" si="17"/>
        <v>0</v>
      </c>
      <c r="F88" s="3">
        <v>0</v>
      </c>
      <c r="G88" s="4">
        <f t="shared" si="18"/>
        <v>0</v>
      </c>
      <c r="H88" s="3" t="s">
        <v>89</v>
      </c>
      <c r="I88" s="10" t="s">
        <v>77</v>
      </c>
    </row>
    <row r="89" spans="1:9" ht="30" x14ac:dyDescent="0.2">
      <c r="A89" s="43" t="s">
        <v>63</v>
      </c>
      <c r="B89" s="3">
        <v>173.9</v>
      </c>
      <c r="C89" s="4">
        <f t="shared" si="16"/>
        <v>6.552876904657245E-3</v>
      </c>
      <c r="D89" s="3">
        <v>785.1</v>
      </c>
      <c r="E89" s="4">
        <f t="shared" si="17"/>
        <v>1.0547938182391547E-3</v>
      </c>
      <c r="F89" s="3">
        <v>231.4</v>
      </c>
      <c r="G89" s="4">
        <f t="shared" si="18"/>
        <v>5.7493925744383611E-4</v>
      </c>
      <c r="H89" s="3">
        <f t="shared" si="20"/>
        <v>33.0649798734905</v>
      </c>
      <c r="I89" s="10">
        <f t="shared" si="19"/>
        <v>29.473952362756339</v>
      </c>
    </row>
    <row r="90" spans="1:9" ht="60" x14ac:dyDescent="0.2">
      <c r="A90" s="43" t="s">
        <v>64</v>
      </c>
      <c r="B90" s="3">
        <v>0.2</v>
      </c>
      <c r="C90" s="4">
        <f>B110/$B$113</f>
        <v>8.1559257646287991E-3</v>
      </c>
      <c r="D90" s="3">
        <v>1.6</v>
      </c>
      <c r="E90" s="4">
        <f t="shared" si="17"/>
        <v>2.1496243907561424E-6</v>
      </c>
      <c r="F90" s="3">
        <v>0.2</v>
      </c>
      <c r="G90" s="4">
        <f t="shared" si="18"/>
        <v>4.9692243512863966E-7</v>
      </c>
      <c r="H90" s="3" t="s">
        <v>89</v>
      </c>
      <c r="I90" s="10">
        <f t="shared" si="19"/>
        <v>12.5</v>
      </c>
    </row>
    <row r="91" spans="1:9" ht="30" x14ac:dyDescent="0.2">
      <c r="A91" s="43" t="s">
        <v>113</v>
      </c>
      <c r="B91" s="3">
        <v>0</v>
      </c>
      <c r="C91" s="4">
        <f>B111/$B$113</f>
        <v>8.1559257646287991E-3</v>
      </c>
      <c r="D91" s="3">
        <v>3100</v>
      </c>
      <c r="E91" s="4">
        <f t="shared" si="17"/>
        <v>4.1648972570900254E-3</v>
      </c>
      <c r="F91" s="3">
        <v>0</v>
      </c>
      <c r="G91" s="4">
        <f t="shared" si="18"/>
        <v>0</v>
      </c>
      <c r="H91" s="3"/>
      <c r="I91" s="10"/>
    </row>
    <row r="92" spans="1:9" ht="27" customHeight="1" x14ac:dyDescent="0.2">
      <c r="A92" s="43" t="s">
        <v>111</v>
      </c>
      <c r="B92" s="3">
        <v>0</v>
      </c>
      <c r="C92" s="4">
        <f t="shared" ref="C92:C109" si="21">B111/$B$113</f>
        <v>8.1559257646287991E-3</v>
      </c>
      <c r="D92" s="3">
        <v>6</v>
      </c>
      <c r="E92" s="4">
        <f t="shared" si="17"/>
        <v>8.0610914653355339E-6</v>
      </c>
      <c r="F92" s="3">
        <v>0</v>
      </c>
      <c r="G92" s="4">
        <f t="shared" si="18"/>
        <v>0</v>
      </c>
      <c r="H92" s="3" t="s">
        <v>77</v>
      </c>
      <c r="I92" s="10" t="s">
        <v>77</v>
      </c>
    </row>
    <row r="93" spans="1:9" ht="15" x14ac:dyDescent="0.2">
      <c r="A93" s="43" t="s">
        <v>65</v>
      </c>
      <c r="B93" s="3">
        <v>59.2</v>
      </c>
      <c r="C93" s="4">
        <f t="shared" si="21"/>
        <v>8.1559257646287991E-3</v>
      </c>
      <c r="D93" s="3">
        <v>169</v>
      </c>
      <c r="E93" s="4">
        <f t="shared" si="17"/>
        <v>2.2705407627361752E-4</v>
      </c>
      <c r="F93" s="3">
        <v>109.98</v>
      </c>
      <c r="G93" s="4">
        <f t="shared" si="18"/>
        <v>2.7325764707723896E-4</v>
      </c>
      <c r="H93" s="3">
        <f t="shared" si="20"/>
        <v>85.777027027027032</v>
      </c>
      <c r="I93" s="10">
        <f t="shared" si="19"/>
        <v>65.07692307692308</v>
      </c>
    </row>
    <row r="94" spans="1:9" ht="30" x14ac:dyDescent="0.2">
      <c r="A94" s="43" t="s">
        <v>66</v>
      </c>
      <c r="B94" s="3">
        <v>0</v>
      </c>
      <c r="C94" s="4">
        <f t="shared" si="21"/>
        <v>1</v>
      </c>
      <c r="D94" s="3">
        <v>100</v>
      </c>
      <c r="E94" s="4">
        <f t="shared" si="17"/>
        <v>1.343515244222589E-4</v>
      </c>
      <c r="F94" s="3">
        <v>0</v>
      </c>
      <c r="G94" s="4">
        <f t="shared" si="18"/>
        <v>0</v>
      </c>
      <c r="H94" s="3" t="s">
        <v>89</v>
      </c>
      <c r="I94" s="10">
        <f t="shared" si="19"/>
        <v>0</v>
      </c>
    </row>
    <row r="95" spans="1:9" ht="45" x14ac:dyDescent="0.2">
      <c r="A95" s="43" t="s">
        <v>67</v>
      </c>
      <c r="B95" s="3">
        <v>0</v>
      </c>
      <c r="C95" s="4">
        <f t="shared" si="21"/>
        <v>0</v>
      </c>
      <c r="D95" s="3">
        <v>379.53</v>
      </c>
      <c r="E95" s="4">
        <f t="shared" si="17"/>
        <v>5.0990434063979918E-4</v>
      </c>
      <c r="F95" s="3">
        <v>0</v>
      </c>
      <c r="G95" s="4">
        <f t="shared" si="18"/>
        <v>0</v>
      </c>
      <c r="H95" s="3" t="s">
        <v>89</v>
      </c>
      <c r="I95" s="10">
        <f t="shared" si="19"/>
        <v>0</v>
      </c>
    </row>
    <row r="96" spans="1:9" ht="30" x14ac:dyDescent="0.2">
      <c r="A96" s="43" t="s">
        <v>68</v>
      </c>
      <c r="B96" s="3">
        <v>167.15</v>
      </c>
      <c r="C96" s="4">
        <f t="shared" si="21"/>
        <v>0</v>
      </c>
      <c r="D96" s="3">
        <v>270</v>
      </c>
      <c r="E96" s="4">
        <f t="shared" si="17"/>
        <v>3.6274911594009904E-4</v>
      </c>
      <c r="F96" s="3">
        <v>138.01</v>
      </c>
      <c r="G96" s="4">
        <f t="shared" si="18"/>
        <v>3.4290132636051777E-4</v>
      </c>
      <c r="H96" s="3" t="s">
        <v>77</v>
      </c>
      <c r="I96" s="10" t="s">
        <v>77</v>
      </c>
    </row>
    <row r="97" spans="1:9" ht="45" x14ac:dyDescent="0.2">
      <c r="A97" s="43" t="s">
        <v>114</v>
      </c>
      <c r="B97" s="3">
        <v>0</v>
      </c>
      <c r="C97" s="4">
        <f t="shared" si="21"/>
        <v>0</v>
      </c>
      <c r="D97" s="3">
        <v>76.3</v>
      </c>
      <c r="E97" s="4">
        <f t="shared" si="17"/>
        <v>1.0251021313418354E-4</v>
      </c>
      <c r="F97" s="3">
        <v>0</v>
      </c>
      <c r="G97" s="4">
        <f t="shared" si="18"/>
        <v>0</v>
      </c>
      <c r="H97" s="3" t="s">
        <v>89</v>
      </c>
      <c r="I97" s="10" t="s">
        <v>89</v>
      </c>
    </row>
    <row r="98" spans="1:9" ht="30" hidden="1" x14ac:dyDescent="0.2">
      <c r="A98" s="6" t="s">
        <v>69</v>
      </c>
      <c r="B98" s="3">
        <v>0</v>
      </c>
      <c r="C98" s="4">
        <f t="shared" si="21"/>
        <v>0</v>
      </c>
      <c r="D98" s="3">
        <v>0</v>
      </c>
      <c r="E98" s="4">
        <f t="shared" si="17"/>
        <v>0</v>
      </c>
      <c r="F98" s="3">
        <v>0</v>
      </c>
      <c r="G98" s="4">
        <f t="shared" si="18"/>
        <v>0</v>
      </c>
      <c r="H98" s="3" t="s">
        <v>89</v>
      </c>
      <c r="I98" s="10" t="s">
        <v>89</v>
      </c>
    </row>
    <row r="99" spans="1:9" ht="45" hidden="1" x14ac:dyDescent="0.2">
      <c r="A99" s="6" t="s">
        <v>70</v>
      </c>
      <c r="B99" s="3">
        <v>0</v>
      </c>
      <c r="C99" s="4">
        <f t="shared" si="21"/>
        <v>0</v>
      </c>
      <c r="D99" s="3">
        <v>0</v>
      </c>
      <c r="E99" s="4">
        <f t="shared" si="17"/>
        <v>0</v>
      </c>
      <c r="F99" s="3">
        <v>0</v>
      </c>
      <c r="G99" s="4">
        <f t="shared" si="18"/>
        <v>0</v>
      </c>
      <c r="H99" s="3" t="s">
        <v>89</v>
      </c>
      <c r="I99" s="10" t="s">
        <v>89</v>
      </c>
    </row>
    <row r="100" spans="1:9" ht="45" hidden="1" x14ac:dyDescent="0.2">
      <c r="A100" s="6" t="s">
        <v>71</v>
      </c>
      <c r="B100" s="3">
        <v>0</v>
      </c>
      <c r="C100" s="4">
        <f t="shared" si="21"/>
        <v>0</v>
      </c>
      <c r="D100" s="3">
        <v>0</v>
      </c>
      <c r="E100" s="4">
        <f t="shared" si="17"/>
        <v>0</v>
      </c>
      <c r="F100" s="3">
        <v>0</v>
      </c>
      <c r="G100" s="4">
        <f t="shared" si="18"/>
        <v>0</v>
      </c>
      <c r="H100" s="3" t="s">
        <v>89</v>
      </c>
      <c r="I100" s="10" t="s">
        <v>89</v>
      </c>
    </row>
    <row r="101" spans="1:9" ht="30" x14ac:dyDescent="0.2">
      <c r="A101" s="58" t="s">
        <v>90</v>
      </c>
      <c r="B101" s="3">
        <f>SUM(B102:B108)</f>
        <v>23250.739999999998</v>
      </c>
      <c r="C101" s="4">
        <f t="shared" si="21"/>
        <v>0</v>
      </c>
      <c r="D101" s="3">
        <f>SUM(D102:D109)</f>
        <v>53962.299999999996</v>
      </c>
      <c r="E101" s="4">
        <f t="shared" si="17"/>
        <v>7.24991726633126E-2</v>
      </c>
      <c r="F101" s="3">
        <f>SUM(F102:F109)</f>
        <v>25979.64</v>
      </c>
      <c r="G101" s="4">
        <f t="shared" si="18"/>
        <v>6.4549329862827062E-2</v>
      </c>
      <c r="H101" s="3">
        <f t="shared" si="20"/>
        <v>11.736830741731239</v>
      </c>
      <c r="I101" s="10">
        <f t="shared" si="19"/>
        <v>48.144056128074602</v>
      </c>
    </row>
    <row r="102" spans="1:9" ht="30" x14ac:dyDescent="0.2">
      <c r="A102" s="43" t="s">
        <v>72</v>
      </c>
      <c r="B102" s="3">
        <v>1513.58</v>
      </c>
      <c r="C102" s="4">
        <f t="shared" si="21"/>
        <v>0</v>
      </c>
      <c r="D102" s="3">
        <v>2170.6999999999998</v>
      </c>
      <c r="E102" s="4">
        <f t="shared" si="17"/>
        <v>2.9163685406339737E-3</v>
      </c>
      <c r="F102" s="3">
        <v>1101</v>
      </c>
      <c r="G102" s="4">
        <f t="shared" si="18"/>
        <v>2.7355580053831613E-3</v>
      </c>
      <c r="H102" s="3">
        <f t="shared" si="20"/>
        <v>-27.258552570726351</v>
      </c>
      <c r="I102" s="10">
        <f t="shared" si="19"/>
        <v>50.72096558713779</v>
      </c>
    </row>
    <row r="103" spans="1:9" ht="15" x14ac:dyDescent="0.2">
      <c r="A103" s="43" t="s">
        <v>73</v>
      </c>
      <c r="B103" s="3">
        <v>1055.56</v>
      </c>
      <c r="C103" s="4">
        <f t="shared" si="21"/>
        <v>0</v>
      </c>
      <c r="D103" s="3">
        <v>2841</v>
      </c>
      <c r="E103" s="4">
        <f t="shared" si="17"/>
        <v>3.816926808836375E-3</v>
      </c>
      <c r="F103" s="3">
        <v>1477.9</v>
      </c>
      <c r="G103" s="4">
        <f t="shared" si="18"/>
        <v>3.6720083343830829E-3</v>
      </c>
      <c r="H103" s="3">
        <f t="shared" si="20"/>
        <v>40.010989427412937</v>
      </c>
      <c r="I103" s="10">
        <f t="shared" si="19"/>
        <v>52.020415346708901</v>
      </c>
    </row>
    <row r="104" spans="1:9" ht="30" customHeight="1" x14ac:dyDescent="0.2">
      <c r="A104" s="43" t="s">
        <v>74</v>
      </c>
      <c r="B104" s="3">
        <v>18169.099999999999</v>
      </c>
      <c r="C104" s="4">
        <f t="shared" si="21"/>
        <v>0</v>
      </c>
      <c r="D104" s="3">
        <v>40873.599999999999</v>
      </c>
      <c r="E104" s="4">
        <f t="shared" si="17"/>
        <v>5.491430468625641E-2</v>
      </c>
      <c r="F104" s="3">
        <v>19200.009999999998</v>
      </c>
      <c r="G104" s="4">
        <f t="shared" si="18"/>
        <v>4.7704578618471161E-2</v>
      </c>
      <c r="H104" s="3">
        <f t="shared" si="20"/>
        <v>5.6739739447743744</v>
      </c>
      <c r="I104" s="10">
        <f t="shared" si="19"/>
        <v>46.97411042824708</v>
      </c>
    </row>
    <row r="105" spans="1:9" ht="62.25" hidden="1" customHeight="1" x14ac:dyDescent="0.2">
      <c r="A105" s="43" t="s">
        <v>85</v>
      </c>
      <c r="B105" s="3">
        <v>0</v>
      </c>
      <c r="C105" s="4">
        <f t="shared" si="21"/>
        <v>0</v>
      </c>
      <c r="D105" s="3">
        <v>0</v>
      </c>
      <c r="E105" s="4">
        <f t="shared" si="17"/>
        <v>0</v>
      </c>
      <c r="F105" s="3">
        <v>0</v>
      </c>
      <c r="G105" s="4">
        <f t="shared" si="18"/>
        <v>0</v>
      </c>
      <c r="H105" s="3" t="s">
        <v>89</v>
      </c>
      <c r="I105" s="10" t="s">
        <v>77</v>
      </c>
    </row>
    <row r="106" spans="1:9" ht="23.25" customHeight="1" x14ac:dyDescent="0.2">
      <c r="A106" s="43" t="s">
        <v>94</v>
      </c>
      <c r="B106" s="3">
        <v>0</v>
      </c>
      <c r="C106" s="4">
        <f t="shared" si="21"/>
        <v>0</v>
      </c>
      <c r="D106" s="3">
        <v>1392</v>
      </c>
      <c r="E106" s="4">
        <f t="shared" si="17"/>
        <v>1.8701732199578438E-3</v>
      </c>
      <c r="F106" s="3">
        <v>721.98</v>
      </c>
      <c r="G106" s="4">
        <f t="shared" si="18"/>
        <v>1.7938402985708762E-3</v>
      </c>
      <c r="H106" s="3" t="s">
        <v>77</v>
      </c>
      <c r="I106" s="10">
        <f t="shared" si="19"/>
        <v>51.866379310344826</v>
      </c>
    </row>
    <row r="107" spans="1:9" ht="30" customHeight="1" x14ac:dyDescent="0.2">
      <c r="A107" s="43" t="s">
        <v>95</v>
      </c>
      <c r="B107" s="3">
        <v>0</v>
      </c>
      <c r="C107" s="4">
        <f t="shared" si="21"/>
        <v>0</v>
      </c>
      <c r="D107" s="3">
        <v>896</v>
      </c>
      <c r="E107" s="4">
        <f t="shared" si="17"/>
        <v>1.2037896588234396E-3</v>
      </c>
      <c r="F107" s="3">
        <v>18.8</v>
      </c>
      <c r="G107" s="4">
        <f t="shared" si="18"/>
        <v>4.671070890209213E-5</v>
      </c>
      <c r="H107" s="3" t="s">
        <v>77</v>
      </c>
      <c r="I107" s="10">
        <f t="shared" si="19"/>
        <v>2.098214285714286</v>
      </c>
    </row>
    <row r="108" spans="1:9" ht="30" x14ac:dyDescent="0.2">
      <c r="A108" s="43" t="s">
        <v>75</v>
      </c>
      <c r="B108" s="3">
        <v>2512.5</v>
      </c>
      <c r="C108" s="4">
        <f t="shared" si="21"/>
        <v>0</v>
      </c>
      <c r="D108" s="3">
        <v>5699.2</v>
      </c>
      <c r="E108" s="4">
        <f t="shared" si="17"/>
        <v>7.6569620798733785E-3</v>
      </c>
      <c r="F108" s="3">
        <v>3459.95</v>
      </c>
      <c r="G108" s="4">
        <f t="shared" si="18"/>
        <v>8.5966338971166824E-3</v>
      </c>
      <c r="H108" s="3">
        <f t="shared" si="20"/>
        <v>37.709452736318411</v>
      </c>
      <c r="I108" s="44">
        <f t="shared" si="19"/>
        <v>60.709397810218981</v>
      </c>
    </row>
    <row r="109" spans="1:9" ht="60.75" thickBot="1" x14ac:dyDescent="0.25">
      <c r="A109" s="45" t="s">
        <v>115</v>
      </c>
      <c r="B109" s="46">
        <v>0</v>
      </c>
      <c r="C109" s="47">
        <f t="shared" si="21"/>
        <v>0</v>
      </c>
      <c r="D109" s="46">
        <v>89.8</v>
      </c>
      <c r="E109" s="47">
        <f t="shared" si="17"/>
        <v>1.2064766893118849E-4</v>
      </c>
      <c r="F109" s="46">
        <v>0</v>
      </c>
      <c r="G109" s="47">
        <f t="shared" si="18"/>
        <v>0</v>
      </c>
      <c r="H109" s="46"/>
      <c r="I109" s="10">
        <f t="shared" si="19"/>
        <v>0</v>
      </c>
    </row>
    <row r="110" spans="1:9" ht="29.25" thickBot="1" x14ac:dyDescent="0.25">
      <c r="A110" s="19" t="s">
        <v>87</v>
      </c>
      <c r="B110" s="16">
        <f>SUM(B111)</f>
        <v>3127.14</v>
      </c>
      <c r="C110" s="17">
        <f>B128/$B$113</f>
        <v>0</v>
      </c>
      <c r="D110" s="16">
        <f>SUM(D111)</f>
        <v>14935.57</v>
      </c>
      <c r="E110" s="17">
        <f t="shared" si="17"/>
        <v>2.0066165976153572E-2</v>
      </c>
      <c r="F110" s="16">
        <f>SUM(F111)</f>
        <v>0</v>
      </c>
      <c r="G110" s="17">
        <f t="shared" si="18"/>
        <v>0</v>
      </c>
      <c r="H110" s="16" t="s">
        <v>89</v>
      </c>
      <c r="I110" s="69">
        <f t="shared" si="19"/>
        <v>0</v>
      </c>
    </row>
    <row r="111" spans="1:9" ht="30" x14ac:dyDescent="0.2">
      <c r="A111" s="53" t="s">
        <v>88</v>
      </c>
      <c r="B111" s="42">
        <f>SUM(B112)</f>
        <v>3127.14</v>
      </c>
      <c r="C111" s="54">
        <f>B129/$B$113</f>
        <v>0</v>
      </c>
      <c r="D111" s="42">
        <f>SUM(D112)</f>
        <v>14935.57</v>
      </c>
      <c r="E111" s="54">
        <f t="shared" si="17"/>
        <v>2.0066165976153572E-2</v>
      </c>
      <c r="F111" s="42">
        <f>SUM(F112)</f>
        <v>0</v>
      </c>
      <c r="G111" s="54">
        <f t="shared" si="18"/>
        <v>0</v>
      </c>
      <c r="H111" s="42" t="s">
        <v>89</v>
      </c>
      <c r="I111" s="55">
        <f t="shared" si="19"/>
        <v>0</v>
      </c>
    </row>
    <row r="112" spans="1:9" ht="77.25" customHeight="1" thickBot="1" x14ac:dyDescent="0.25">
      <c r="A112" s="56" t="s">
        <v>58</v>
      </c>
      <c r="B112" s="48">
        <v>3127.14</v>
      </c>
      <c r="C112" s="57">
        <f>B130/$B$113</f>
        <v>0</v>
      </c>
      <c r="D112" s="48">
        <v>14935.57</v>
      </c>
      <c r="E112" s="57">
        <f t="shared" si="17"/>
        <v>2.0066165976153572E-2</v>
      </c>
      <c r="F112" s="48">
        <v>0</v>
      </c>
      <c r="G112" s="57">
        <f t="shared" si="18"/>
        <v>0</v>
      </c>
      <c r="H112" s="48" t="s">
        <v>89</v>
      </c>
      <c r="I112" s="44">
        <f t="shared" si="19"/>
        <v>0</v>
      </c>
    </row>
    <row r="113" spans="1:9" ht="15.75" thickBot="1" x14ac:dyDescent="0.25">
      <c r="A113" s="20" t="s">
        <v>76</v>
      </c>
      <c r="B113" s="21">
        <f>SUM(B5+B22+B38+B40+B56+B63+B65+B67+B71+B78+B110)</f>
        <v>383419.38</v>
      </c>
      <c r="C113" s="21" t="s">
        <v>77</v>
      </c>
      <c r="D113" s="21">
        <f>SUM(D5+D22+D38+D40+D56+D63+D65+D67+D71+D78+D110)</f>
        <v>744316.08</v>
      </c>
      <c r="E113" s="21" t="s">
        <v>89</v>
      </c>
      <c r="F113" s="21">
        <f>SUM(F5+F22+F38+F40+F56+F63+F65+F67+F71+F78+F110)</f>
        <v>402477.29999999993</v>
      </c>
      <c r="G113" s="22" t="s">
        <v>77</v>
      </c>
      <c r="H113" s="23" t="s">
        <v>89</v>
      </c>
      <c r="I113" s="24">
        <f t="shared" ref="I113" si="22">F113/D113*100/100</f>
        <v>0.54073438800354812</v>
      </c>
    </row>
  </sheetData>
  <mergeCells count="1">
    <mergeCell ref="A1:I1"/>
  </mergeCells>
  <pageMargins left="0.31496062992125984" right="0.31496062992125984" top="0.15748031496062992" bottom="0.35433070866141736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cp:lastPrinted>2024-07-11T11:32:41Z</cp:lastPrinted>
  <dcterms:created xsi:type="dcterms:W3CDTF">2021-07-16T11:47:31Z</dcterms:created>
  <dcterms:modified xsi:type="dcterms:W3CDTF">2024-07-11T12:14:06Z</dcterms:modified>
</cp:coreProperties>
</file>