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9040" windowHeight="15840"/>
  </bookViews>
  <sheets>
    <sheet name="НА 01.04" sheetId="3" r:id="rId1"/>
  </sheets>
  <definedNames>
    <definedName name="__bookmark_1">#REF!</definedName>
    <definedName name="__bookmark_2">#REF!</definedName>
    <definedName name="__bookmark_6">#REF!</definedName>
    <definedName name="__bookmark_7">#REF!</definedName>
  </definedNames>
  <calcPr calcId="144525"/>
</workbook>
</file>

<file path=xl/calcChain.xml><?xml version="1.0" encoding="utf-8"?>
<calcChain xmlns="http://schemas.openxmlformats.org/spreadsheetml/2006/main">
  <c r="G51" i="3" l="1"/>
  <c r="G52" i="3"/>
  <c r="G53" i="3"/>
  <c r="G54" i="3"/>
  <c r="G55" i="3"/>
  <c r="E51" i="3"/>
  <c r="E52" i="3"/>
  <c r="E53" i="3"/>
  <c r="E54" i="3"/>
  <c r="E55" i="3"/>
  <c r="B54" i="3"/>
  <c r="B51" i="3"/>
  <c r="B5" i="3"/>
  <c r="B22" i="3"/>
  <c r="F28" i="3"/>
  <c r="F22" i="3" s="1"/>
  <c r="D28" i="3"/>
  <c r="B28" i="3"/>
  <c r="I31" i="3"/>
  <c r="H29" i="3"/>
  <c r="B9" i="3"/>
  <c r="F5" i="3"/>
  <c r="F71" i="3"/>
  <c r="F99" i="3"/>
  <c r="F59" i="3"/>
  <c r="F54" i="3"/>
  <c r="F51" i="3"/>
  <c r="F35" i="3"/>
  <c r="F6" i="3"/>
  <c r="D67" i="3"/>
  <c r="D68" i="3"/>
  <c r="B68" i="3"/>
  <c r="F68" i="3"/>
  <c r="D54" i="3"/>
  <c r="D51" i="3"/>
  <c r="D35" i="3"/>
  <c r="D6" i="3"/>
  <c r="F110" i="3" l="1"/>
  <c r="G31" i="3" s="1"/>
  <c r="I68" i="3"/>
  <c r="I76" i="3"/>
  <c r="I77" i="3"/>
  <c r="I80" i="3"/>
  <c r="H76" i="3"/>
  <c r="H77" i="3"/>
  <c r="H80" i="3"/>
  <c r="B79" i="3"/>
  <c r="D99" i="3" l="1"/>
  <c r="I105" i="3"/>
  <c r="I104" i="3"/>
  <c r="F79" i="3"/>
  <c r="H79" i="3" l="1"/>
  <c r="D79" i="3"/>
  <c r="D78" i="3" s="1"/>
  <c r="I79" i="3" l="1"/>
  <c r="I30" i="3"/>
  <c r="I7" i="3" l="1"/>
  <c r="I10" i="3"/>
  <c r="I12" i="3"/>
  <c r="I14" i="3"/>
  <c r="I18" i="3"/>
  <c r="I20" i="3"/>
  <c r="I24" i="3"/>
  <c r="I25" i="3"/>
  <c r="I26" i="3"/>
  <c r="I29" i="3"/>
  <c r="I33" i="3"/>
  <c r="I34" i="3"/>
  <c r="I35" i="3"/>
  <c r="I39" i="3"/>
  <c r="I42" i="3"/>
  <c r="I43" i="3"/>
  <c r="I44" i="3"/>
  <c r="I46" i="3"/>
  <c r="I60" i="3"/>
  <c r="I62" i="3"/>
  <c r="I64" i="3"/>
  <c r="I66" i="3"/>
  <c r="I69" i="3"/>
  <c r="I73" i="3"/>
  <c r="I74" i="3"/>
  <c r="I81" i="3"/>
  <c r="I82" i="3"/>
  <c r="I83" i="3"/>
  <c r="I84" i="3"/>
  <c r="I88" i="3"/>
  <c r="I89" i="3"/>
  <c r="I91" i="3"/>
  <c r="I92" i="3"/>
  <c r="I93" i="3"/>
  <c r="I100" i="3"/>
  <c r="I101" i="3"/>
  <c r="I102" i="3"/>
  <c r="I106" i="3"/>
  <c r="I109" i="3"/>
  <c r="H20" i="3"/>
  <c r="H24" i="3"/>
  <c r="H25" i="3"/>
  <c r="H26" i="3"/>
  <c r="H33" i="3"/>
  <c r="H35" i="3"/>
  <c r="H42" i="3"/>
  <c r="H43" i="3"/>
  <c r="H60" i="3"/>
  <c r="H62" i="3"/>
  <c r="H64" i="3"/>
  <c r="H73" i="3"/>
  <c r="H74" i="3"/>
  <c r="H82" i="3"/>
  <c r="H83" i="3"/>
  <c r="H84" i="3"/>
  <c r="H88" i="3"/>
  <c r="H91" i="3"/>
  <c r="H100" i="3"/>
  <c r="H101" i="3"/>
  <c r="H102" i="3"/>
  <c r="H106" i="3"/>
  <c r="H14" i="3"/>
  <c r="H7" i="3"/>
  <c r="H10" i="3"/>
  <c r="B108" i="3"/>
  <c r="B107" i="3" s="1"/>
  <c r="B110" i="3" s="1"/>
  <c r="F78" i="3"/>
  <c r="I78" i="3" s="1"/>
  <c r="B99" i="3"/>
  <c r="H99" i="3" l="1"/>
  <c r="I99" i="3"/>
  <c r="B78" i="3"/>
  <c r="H78" i="3" s="1"/>
  <c r="D108" i="3"/>
  <c r="D107" i="3" s="1"/>
  <c r="F108" i="3"/>
  <c r="F63" i="3"/>
  <c r="D63" i="3"/>
  <c r="F45" i="3"/>
  <c r="D45" i="3"/>
  <c r="F41" i="3"/>
  <c r="F23" i="3"/>
  <c r="D23" i="3"/>
  <c r="I23" i="3" l="1"/>
  <c r="I108" i="3"/>
  <c r="I45" i="3"/>
  <c r="I63" i="3"/>
  <c r="F107" i="3"/>
  <c r="F9" i="3"/>
  <c r="D9" i="3"/>
  <c r="I9" i="3" l="1"/>
  <c r="I107" i="3"/>
  <c r="H9" i="3"/>
  <c r="B63" i="3"/>
  <c r="H63" i="3" s="1"/>
  <c r="F38" i="3"/>
  <c r="D38" i="3"/>
  <c r="B38" i="3"/>
  <c r="F65" i="3"/>
  <c r="B65" i="3"/>
  <c r="D65" i="3"/>
  <c r="I65" i="3" l="1"/>
  <c r="I38" i="3"/>
  <c r="B75" i="3" l="1"/>
  <c r="B72" i="3"/>
  <c r="B61" i="3"/>
  <c r="B59" i="3"/>
  <c r="B57" i="3"/>
  <c r="B49" i="3"/>
  <c r="B45" i="3"/>
  <c r="B41" i="3"/>
  <c r="H41" i="3" s="1"/>
  <c r="B32" i="3"/>
  <c r="B23" i="3"/>
  <c r="H23" i="3" s="1"/>
  <c r="B17" i="3"/>
  <c r="B13" i="3"/>
  <c r="F49" i="3"/>
  <c r="F32" i="3"/>
  <c r="F75" i="3"/>
  <c r="F72" i="3"/>
  <c r="F61" i="3"/>
  <c r="F57" i="3"/>
  <c r="F17" i="3"/>
  <c r="F13" i="3"/>
  <c r="H13" i="3" l="1"/>
  <c r="H59" i="3"/>
  <c r="H75" i="3"/>
  <c r="H28" i="3"/>
  <c r="H32" i="3"/>
  <c r="H61" i="3"/>
  <c r="H72" i="3"/>
  <c r="B67" i="3"/>
  <c r="F67" i="3"/>
  <c r="F40" i="3"/>
  <c r="B40" i="3"/>
  <c r="B71" i="3"/>
  <c r="B56" i="3"/>
  <c r="F56" i="3"/>
  <c r="D75" i="3"/>
  <c r="D72" i="3"/>
  <c r="D61" i="3"/>
  <c r="D59" i="3"/>
  <c r="I59" i="3" s="1"/>
  <c r="D57" i="3"/>
  <c r="D49" i="3"/>
  <c r="D41" i="3"/>
  <c r="D32" i="3"/>
  <c r="D17" i="3"/>
  <c r="D13" i="3"/>
  <c r="D5" i="3" s="1"/>
  <c r="I32" i="3" l="1"/>
  <c r="D22" i="3"/>
  <c r="D40" i="3"/>
  <c r="I40" i="3" s="1"/>
  <c r="H40" i="3"/>
  <c r="I41" i="3"/>
  <c r="H71" i="3"/>
  <c r="I72" i="3"/>
  <c r="I61" i="3"/>
  <c r="I17" i="3"/>
  <c r="H56" i="3"/>
  <c r="I28" i="3"/>
  <c r="I13" i="3"/>
  <c r="I75" i="3"/>
  <c r="H22" i="3"/>
  <c r="D56" i="3"/>
  <c r="D71" i="3"/>
  <c r="B6" i="3"/>
  <c r="I6" i="3" l="1"/>
  <c r="I56" i="3"/>
  <c r="I67" i="3"/>
  <c r="I71" i="3"/>
  <c r="I22" i="3"/>
  <c r="H6" i="3"/>
  <c r="I5" i="3" l="1"/>
  <c r="D110" i="3"/>
  <c r="E31" i="3" s="1"/>
  <c r="H5" i="3"/>
  <c r="C52" i="3" l="1"/>
  <c r="C53" i="3"/>
  <c r="C54" i="3"/>
  <c r="C51" i="3"/>
  <c r="C55" i="3"/>
  <c r="C68" i="3"/>
  <c r="C31" i="3"/>
  <c r="G36" i="3"/>
  <c r="G37" i="3"/>
  <c r="G68" i="3"/>
  <c r="G21" i="3"/>
  <c r="E21" i="3"/>
  <c r="E68" i="3"/>
  <c r="G105" i="3"/>
  <c r="G77" i="3"/>
  <c r="G79" i="3"/>
  <c r="G78" i="3"/>
  <c r="G80" i="3"/>
  <c r="C7" i="3"/>
  <c r="C9" i="3"/>
  <c r="C11" i="3"/>
  <c r="C13" i="3"/>
  <c r="C15" i="3"/>
  <c r="C17" i="3"/>
  <c r="C19" i="3"/>
  <c r="C22" i="3"/>
  <c r="C24" i="3"/>
  <c r="C26" i="3"/>
  <c r="C28" i="3"/>
  <c r="C30" i="3"/>
  <c r="C33" i="3"/>
  <c r="C35" i="3"/>
  <c r="C39" i="3"/>
  <c r="C41" i="3"/>
  <c r="C43" i="3"/>
  <c r="C45" i="3"/>
  <c r="C47" i="3"/>
  <c r="C49" i="3"/>
  <c r="C56" i="3"/>
  <c r="C58" i="3"/>
  <c r="C60" i="3"/>
  <c r="C62" i="3"/>
  <c r="C64" i="3"/>
  <c r="C66" i="3"/>
  <c r="C70" i="3"/>
  <c r="C72" i="3"/>
  <c r="C74" i="3"/>
  <c r="C76" i="3"/>
  <c r="C78" i="3"/>
  <c r="C80" i="3"/>
  <c r="C82" i="3"/>
  <c r="C84" i="3"/>
  <c r="C86" i="3"/>
  <c r="C88" i="3"/>
  <c r="C90" i="3"/>
  <c r="C92" i="3"/>
  <c r="C94" i="3"/>
  <c r="C100" i="3"/>
  <c r="C5" i="3"/>
  <c r="C6" i="3"/>
  <c r="C8" i="3"/>
  <c r="C10" i="3"/>
  <c r="C12" i="3"/>
  <c r="C14" i="3"/>
  <c r="C16" i="3"/>
  <c r="C18" i="3"/>
  <c r="C20" i="3"/>
  <c r="C23" i="3"/>
  <c r="C25" i="3"/>
  <c r="C27" i="3"/>
  <c r="C29" i="3"/>
  <c r="C32" i="3"/>
  <c r="C34" i="3"/>
  <c r="C38" i="3"/>
  <c r="C40" i="3"/>
  <c r="C42" i="3"/>
  <c r="C44" i="3"/>
  <c r="C46" i="3"/>
  <c r="C48" i="3"/>
  <c r="C50" i="3"/>
  <c r="C57" i="3"/>
  <c r="C59" i="3"/>
  <c r="C61" i="3"/>
  <c r="C63" i="3"/>
  <c r="C65" i="3"/>
  <c r="C67" i="3"/>
  <c r="C69" i="3"/>
  <c r="C71" i="3"/>
  <c r="C73" i="3"/>
  <c r="C75" i="3"/>
  <c r="C77" i="3"/>
  <c r="C79" i="3"/>
  <c r="C81" i="3"/>
  <c r="C83" i="3"/>
  <c r="C85" i="3"/>
  <c r="C87" i="3"/>
  <c r="C89" i="3"/>
  <c r="C91" i="3"/>
  <c r="C93" i="3"/>
  <c r="C95" i="3"/>
  <c r="C97" i="3"/>
  <c r="C99" i="3"/>
  <c r="C101" i="3"/>
  <c r="C103" i="3"/>
  <c r="C105" i="3"/>
  <c r="C107" i="3"/>
  <c r="C109" i="3"/>
  <c r="C96" i="3"/>
  <c r="C98" i="3"/>
  <c r="C102" i="3"/>
  <c r="C104" i="3"/>
  <c r="C106" i="3"/>
  <c r="C108" i="3"/>
  <c r="E76" i="3"/>
  <c r="E78" i="3"/>
  <c r="E80" i="3"/>
  <c r="E77" i="3"/>
  <c r="E79" i="3"/>
  <c r="E104" i="3"/>
  <c r="E105" i="3"/>
  <c r="G30" i="3"/>
  <c r="G104" i="3"/>
  <c r="E5" i="3"/>
  <c r="E30" i="3"/>
  <c r="G16" i="3"/>
  <c r="G18" i="3"/>
  <c r="G20" i="3"/>
  <c r="G25" i="3"/>
  <c r="G27" i="3"/>
  <c r="G29" i="3"/>
  <c r="G33" i="3"/>
  <c r="G35" i="3"/>
  <c r="G39" i="3"/>
  <c r="G43" i="3"/>
  <c r="G47" i="3"/>
  <c r="G58" i="3"/>
  <c r="G60" i="3"/>
  <c r="G62" i="3"/>
  <c r="G69" i="3"/>
  <c r="G73" i="3"/>
  <c r="G81" i="3"/>
  <c r="G83" i="3"/>
  <c r="G85" i="3"/>
  <c r="G87" i="3"/>
  <c r="G89" i="3"/>
  <c r="G91" i="3"/>
  <c r="G93" i="3"/>
  <c r="G95" i="3"/>
  <c r="G97" i="3"/>
  <c r="G101" i="3"/>
  <c r="G103" i="3"/>
  <c r="G109" i="3"/>
  <c r="G10" i="3"/>
  <c r="G12" i="3"/>
  <c r="G14" i="3"/>
  <c r="G8" i="3"/>
  <c r="G19" i="3"/>
  <c r="G24" i="3"/>
  <c r="G26" i="3"/>
  <c r="G34" i="3"/>
  <c r="G42" i="3"/>
  <c r="G46" i="3"/>
  <c r="G50" i="3"/>
  <c r="G66" i="3"/>
  <c r="G70" i="3"/>
  <c r="G74" i="3"/>
  <c r="G82" i="3"/>
  <c r="G86" i="3"/>
  <c r="G90" i="3"/>
  <c r="G94" i="3"/>
  <c r="G98" i="3"/>
  <c r="G102" i="3"/>
  <c r="G11" i="3"/>
  <c r="G15" i="3"/>
  <c r="G44" i="3"/>
  <c r="G48" i="3"/>
  <c r="G64" i="3"/>
  <c r="G76" i="3"/>
  <c r="G84" i="3"/>
  <c r="G88" i="3"/>
  <c r="G92" i="3"/>
  <c r="G96" i="3"/>
  <c r="G100" i="3"/>
  <c r="G106" i="3"/>
  <c r="G7" i="3"/>
  <c r="G99" i="3"/>
  <c r="G23" i="3"/>
  <c r="G41" i="3"/>
  <c r="G45" i="3"/>
  <c r="G108" i="3"/>
  <c r="G63" i="3"/>
  <c r="G9" i="3"/>
  <c r="G107" i="3"/>
  <c r="G65" i="3"/>
  <c r="G38" i="3"/>
  <c r="G17" i="3"/>
  <c r="G57" i="3"/>
  <c r="G61" i="3"/>
  <c r="G59" i="3"/>
  <c r="G72" i="3"/>
  <c r="G32" i="3"/>
  <c r="G75" i="3"/>
  <c r="G49" i="3"/>
  <c r="G13" i="3"/>
  <c r="G28" i="3"/>
  <c r="G71" i="3"/>
  <c r="G67" i="3"/>
  <c r="G56" i="3"/>
  <c r="G40" i="3"/>
  <c r="G22" i="3"/>
  <c r="G6" i="3"/>
  <c r="I110" i="3"/>
  <c r="E18" i="3"/>
  <c r="E23" i="3"/>
  <c r="E27" i="3"/>
  <c r="E33" i="3"/>
  <c r="E39" i="3"/>
  <c r="E43" i="3"/>
  <c r="E47" i="3"/>
  <c r="E60" i="3"/>
  <c r="E83" i="3"/>
  <c r="E87" i="3"/>
  <c r="E91" i="3"/>
  <c r="E95" i="3"/>
  <c r="E99" i="3"/>
  <c r="E103" i="3"/>
  <c r="E109" i="3"/>
  <c r="E9" i="3"/>
  <c r="E26" i="3"/>
  <c r="E38" i="3"/>
  <c r="E42" i="3"/>
  <c r="E46" i="3"/>
  <c r="E50" i="3"/>
  <c r="E63" i="3"/>
  <c r="E66" i="3"/>
  <c r="E70" i="3"/>
  <c r="E74" i="3"/>
  <c r="E84" i="3"/>
  <c r="E88" i="3"/>
  <c r="E92" i="3"/>
  <c r="E96" i="3"/>
  <c r="E100" i="3"/>
  <c r="E14" i="3"/>
  <c r="E102" i="3"/>
  <c r="E8" i="3"/>
  <c r="E16" i="3"/>
  <c r="E20" i="3"/>
  <c r="E25" i="3"/>
  <c r="E29" i="3"/>
  <c r="E35" i="3"/>
  <c r="E45" i="3"/>
  <c r="E58" i="3"/>
  <c r="E62" i="3"/>
  <c r="E65" i="3"/>
  <c r="E69" i="3"/>
  <c r="E73" i="3"/>
  <c r="E81" i="3"/>
  <c r="E85" i="3"/>
  <c r="E89" i="3"/>
  <c r="E93" i="3"/>
  <c r="E97" i="3"/>
  <c r="E101" i="3"/>
  <c r="E107" i="3"/>
  <c r="E7" i="3"/>
  <c r="E11" i="3"/>
  <c r="E15" i="3"/>
  <c r="E19" i="3"/>
  <c r="E24" i="3"/>
  <c r="E34" i="3"/>
  <c r="E44" i="3"/>
  <c r="E48" i="3"/>
  <c r="E64" i="3"/>
  <c r="E82" i="3"/>
  <c r="E90" i="3"/>
  <c r="E98" i="3"/>
  <c r="E10" i="3"/>
  <c r="E108" i="3"/>
  <c r="E86" i="3"/>
  <c r="E94" i="3"/>
  <c r="E106" i="3"/>
  <c r="E12" i="3"/>
  <c r="E57" i="3"/>
  <c r="E72" i="3"/>
  <c r="E13" i="3"/>
  <c r="E49" i="3"/>
  <c r="E17" i="3"/>
  <c r="E41" i="3"/>
  <c r="E61" i="3"/>
  <c r="E28" i="3"/>
  <c r="E32" i="3"/>
  <c r="E59" i="3"/>
  <c r="E75" i="3"/>
  <c r="E71" i="3"/>
  <c r="E67" i="3"/>
  <c r="E6" i="3"/>
  <c r="E22" i="3"/>
  <c r="E56" i="3"/>
  <c r="E40" i="3"/>
  <c r="G5" i="3"/>
</calcChain>
</file>

<file path=xl/sharedStrings.xml><?xml version="1.0" encoding="utf-8"?>
<sst xmlns="http://schemas.openxmlformats.org/spreadsheetml/2006/main" count="202" uniqueCount="117">
  <si>
    <t>Наименование показателя</t>
  </si>
  <si>
    <t>Процент прироста (+), снижения (-) (гр.6/гр.2*100-100)</t>
  </si>
  <si>
    <t>тыс. руб.</t>
  </si>
  <si>
    <t>Уд. Вес в общем объеме (по гр.2)</t>
  </si>
  <si>
    <t>Уд. Вес в общем объеме</t>
  </si>
  <si>
    <t>Процент исполнения (гр.6/4*100)</t>
  </si>
  <si>
    <t>1. Муниципальная программа "Развитие образования и молодежной политики в Кемском муницпальной районе"</t>
  </si>
  <si>
    <t>1.1. Подпрограмма "Развитие дошкольного образования"</t>
  </si>
  <si>
    <t>1.2. Подпрограмма "Развитие начального общего, основного общего, среднего общего образования"</t>
  </si>
  <si>
    <t>Основное мероприятие "Реализация основных образовательных программ дошкольного образования, осуществление присмотра и ухода за детьми"</t>
  </si>
  <si>
    <t xml:space="preserve"> Основное мероприятие "Кадровое обеспечение системы дошкольного образования"</t>
  </si>
  <si>
    <t>Основное мероприятие "Реализация образовательных программ начального общего, основного общего, среднего общего образования"</t>
  </si>
  <si>
    <t>Основное мероприятие «Реализация отдельных мероприятий по образовательным программам начального, общего, основного общего, среднего общего федерального проекта «Успех каждого ребенка» национального проекта «Образование»</t>
  </si>
  <si>
    <t>1.3. Подпрограмма "Развитие дополнительного образования"</t>
  </si>
  <si>
    <t>Основное мероприятие "Реализация программа дополнительного образования детям"</t>
  </si>
  <si>
    <t>Основное мероприятие "Кадровое обеспечение дополнительного образования "</t>
  </si>
  <si>
    <t>1.4. Подпрограмма "Развитие молодежной политики"</t>
  </si>
  <si>
    <t>Основное мероприятие "Реализация основных направлений молодежной политики"</t>
  </si>
  <si>
    <t>Основное мероприятие "Организация отдыха, досуга, оздоровления и занятости детей и подростков в каникулярный период"</t>
  </si>
  <si>
    <t>2. Муниципальная программа "Развитие культуры, физической культуры и спорта   Кемского муниципального района"</t>
  </si>
  <si>
    <t>2.1. Подпрограмма "Организация и обеспечение предоставления муниципальных услуг в сфере культуры"</t>
  </si>
  <si>
    <t>Основное мероприятие "Развитие музейного и архивного дела"</t>
  </si>
  <si>
    <t>Основное мероприятие "Развитие библиотечного дела"</t>
  </si>
  <si>
    <t>Основное мероприятие "Развитие клубных учреждений и центров культуры"</t>
  </si>
  <si>
    <t>2.2. Подпрограмма "Организация и обеспечение предоставления муниципальных услуг в сфере дополнительного образования"</t>
  </si>
  <si>
    <t>Основное мероприятие "Реализация дополнительного образования по дополнительной образовательной программе художественно-эстетической направленности и дополнительным предпрофессиональным общеобразовательным программам в области искусства"</t>
  </si>
  <si>
    <t>2.3. Подпрограмма "Развитие физической культуры и спорта"</t>
  </si>
  <si>
    <t>Основное мероприятие "Организация и проведение физкультурных и спортивных массовых мероприятий”</t>
  </si>
  <si>
    <t>Основное мероприятие "Обеспечение реализации муниципальной программы"</t>
  </si>
  <si>
    <t>Основное мероприятие "Обеспечение мероприятий в области архитектуры, строительства, градостроительства, землеустройства и землепользования"</t>
  </si>
  <si>
    <t>4.Муниципальная программа "Социальная поддержка граждан, профилактика ассоциального поведения"</t>
  </si>
  <si>
    <t>4.1. Подпрограмма "Социальная помощь отдельным категориям граждан"</t>
  </si>
  <si>
    <t>Основное мероприятие "Предоставление мер социальной поддержки отдельным категориям граждан"</t>
  </si>
  <si>
    <t>Основное мероприятие "Оказание адресной социальной помощи отдельным категориям граждан"</t>
  </si>
  <si>
    <t>Основное мероприятие "Обеспечение и совершенствование социальной поддержки семьи и детей"</t>
  </si>
  <si>
    <t>Основное мероприятие "Развитие воспитательной и пропагандитской работы с населением"</t>
  </si>
  <si>
    <t>Основное мероприятие «Патриотическое воспитание молодежи»</t>
  </si>
  <si>
    <t>5. Муниципальная программа "Экономическое развитие и поддержка экономики Кемского муниципального района"</t>
  </si>
  <si>
    <t>5.1. Подпрограмма "Развитие малого и среднего предпринимательства в Кемском муниципальном районе"</t>
  </si>
  <si>
    <t>Основное мероприятие "Финансовая поддержка субъектов малого и среднего предпринимательства"</t>
  </si>
  <si>
    <t>5.2. Подпрограмма "Создание условий для предоставления транспортных услуг населению и организация транспортного обслуживания"</t>
  </si>
  <si>
    <t xml:space="preserve">Основное мероприятие "Осуществление муниципальной поддержки юридическим лицам и индивидуальным предпринимателям, осуществляющим регулярные пассажирские перевозки на территории Кемского муниципального района по </t>
  </si>
  <si>
    <t>5.3. Подпрограмма «Управление муниципальным имуществом в Кемском муниципальном районе»</t>
  </si>
  <si>
    <t>Основное мероприятие "Реализация мероприятий по управлению муниципальным имуществом"</t>
  </si>
  <si>
    <t>6. Муниципальная программа "Защита населения и территории Кемского района от чрезвычайных ситуаций"</t>
  </si>
  <si>
    <t>7. Муниципальная программа "Благоустройство"</t>
  </si>
  <si>
    <t>Основное мероприятие "Благоустройство территорий"</t>
  </si>
  <si>
    <t>8. Муниципальная программа "Обеспечение жильем и повышение качества жилищно-коммунальных услуг на территории Кемского района"</t>
  </si>
  <si>
    <t>9. Муниципальная программа "Управления муниципальными финансами муниципальных образований Кемского муниципального района"</t>
  </si>
  <si>
    <t>9.1. Подпрограмма  "Организация бюджетного процесса Кемского муниципального района"</t>
  </si>
  <si>
    <t>Основное мероприятие "Выравнивание бюджетной обеспеченности муниципальных образований"</t>
  </si>
  <si>
    <t>Основное мероприятие "Обеспечение своевременных расчетов и выплат по обязательствам Кемского района"</t>
  </si>
  <si>
    <t>9.2. Подпрограмма "Организация исполнения бюджета и формирование бюджетной отчетности"</t>
  </si>
  <si>
    <t>Основное мероприятие " Автоматизация бюджетного процесса"</t>
  </si>
  <si>
    <t>Основное мероприятие "Обеспечение функций финансовых органов"</t>
  </si>
  <si>
    <t>3. Муниципальная программа "Развитие градостроительной деятельности в Кемском муниципальном районе"</t>
  </si>
  <si>
    <t>1.5. Основное мероприятие "Обеспечение реализации муниципальной программы"</t>
  </si>
  <si>
    <t>Основное мероприятие " Региональный проект "Спорт - норма жизни" в рамках реализации национального проекта "Демография"</t>
  </si>
  <si>
    <t>Основное мероприятие «Реализация отдельных мероприятий федерального проекта «Обеспечение устойчивого сокращения непригодного для проживания жилищного фонда» национального проекта «Жилье и городская среда»</t>
  </si>
  <si>
    <t>Осуществление отдельных государственных полномочий Республики Карелия по проведению на территории Республики Карелия мероприятий по защите населения от болезней, общих для человека и животных</t>
  </si>
  <si>
    <t xml:space="preserve">Осуществление государственных полномочий Республики Карелия по созданию комиссий по делам несовершенолетних и защите их прав и организации деятельности таких комиссий </t>
  </si>
  <si>
    <t xml:space="preserve">Осуществление государственных полномочий Республики Карелия по регулированию цен (тарифов) на отдельные виды продукции, товаров и услуг </t>
  </si>
  <si>
    <t xml:space="preserve">Осуществление государственных полномчий Республики Карелия по организации и осуществлению деятельности органов опеки и попечительства </t>
  </si>
  <si>
    <t>Осуществление первичного воинского учета на территориях, где отсутствуют военные комиссариаты</t>
  </si>
  <si>
    <t>Осуществление переданных полномочий Российской Федерации по составлению (изменению) списков кандидатов в присяжные заседатели федеральных судов общей юрисдикции в Российской Федерации</t>
  </si>
  <si>
    <t xml:space="preserve">Представительские расходы муниципального образования </t>
  </si>
  <si>
    <t xml:space="preserve">Резервный фонд администрации для предупреждения и ликвидации чрезвычайных ситуаций </t>
  </si>
  <si>
    <t xml:space="preserve">Резерв на финансовое обеспечение расходных обязательств муниципальных образований, софинансируемых из вышестоящих бюджетов </t>
  </si>
  <si>
    <t>Выполнение других обязательств органов муниципального образования</t>
  </si>
  <si>
    <t xml:space="preserve">Мероприятия по опубликованию (обнародованию) правовых актов и доведение информации до населения </t>
  </si>
  <si>
    <t>Реализация мероприятий из резервного фонда Правительства Республики Карелия для ликвидации чрезвычайных ситуаций</t>
  </si>
  <si>
    <t>Мероприятия по обеспечению охраны и сохранения объектов культурного наследия (памятников истории и культуры) муниципального значения</t>
  </si>
  <si>
    <t>Аппарат представительного органа муниципального образования</t>
  </si>
  <si>
    <t>Глава  администрации муниципального образования</t>
  </si>
  <si>
    <t>Осуществление полномочий  органами местного самоуправления</t>
  </si>
  <si>
    <t>Услуги, связанные с обеспечением деятельности организаций</t>
  </si>
  <si>
    <t>ИТОГО РАСХОДОВ</t>
  </si>
  <si>
    <t>Реализация мероприятий по предупреждению распространения коронавируса (Сovid-19)</t>
  </si>
  <si>
    <t>х</t>
  </si>
  <si>
    <t>Основное мероприятие «Региональный проект «Культурная среда» в рамках реализации нацио-нального проекта «Культура»</t>
  </si>
  <si>
    <t>Основное мероприятие "Профилактика правонарушений в сфере пожарной безопасности"</t>
  </si>
  <si>
    <t>Основное мероприятие "Обеспечение и реализация мероприятий по коммунальному хозяйству"</t>
  </si>
  <si>
    <t>8.2.Муниципальная программа "Обеспечение жильем и повышение качества жилищно-коммунальных услуг на территории Кемского района"</t>
  </si>
  <si>
    <t>Реализация мероприятий на поддержку местных инициатив граждан, проживающих в муниципальных образованиях</t>
  </si>
  <si>
    <t>Мероприятия по ликвидации мест несанкционированного размещения отходов производства и потребления</t>
  </si>
  <si>
    <t>Реализация мероприятий  в рамках иного межбюджетного трансферта из бюджета Республики Карелия на обеспечение доступа органов местного самоуправления и муниципальных учреждений к сети Интернет</t>
  </si>
  <si>
    <t>Осуществление полномочий по формированию, утверждению, исполнению и контролю за исполнением бюджетов (Иные закупки товаров, работ и услуг для обеспечения государственных (муниципальных) нужд)</t>
  </si>
  <si>
    <t>10. Непрограммные статьи расходов</t>
  </si>
  <si>
    <t>11. Адресная программа "Переселение граждан из аварийного жилищного фонда"</t>
  </si>
  <si>
    <t>11.1.Подпрограмма "Переселение граждан из аварийного жилищного фонда"</t>
  </si>
  <si>
    <t>x</t>
  </si>
  <si>
    <t>Расходы на содержание аппаратов, финансовое обеспечение деятельности учреждений</t>
  </si>
  <si>
    <t>Непрограммные статьи расходов</t>
  </si>
  <si>
    <t>Основное мероприятие "Региональный проект "Патриотическое воспитание граждан Российской Федерации" в рамках реализации национального проекта "Образование"</t>
  </si>
  <si>
    <t>Основное мероприятие «Региональный проект «Культурная среда» в рамках реализации национального проекта «Культура»</t>
  </si>
  <si>
    <t>Осуществление полномочий контрольно - счетного органа</t>
  </si>
  <si>
    <t>Осуществление полномочий контрольно-счётного органа по  внешнему муниципальному финансовому контролю</t>
  </si>
  <si>
    <t>Информация о расходах бюджета Кемского муниципального района по муниципальным программам и непрограмным направлениям деятельности за 1 квартал 2024 года</t>
  </si>
  <si>
    <t>Факт на 01.04.2023 отчетный год</t>
  </si>
  <si>
    <t>План на 2024 год по состоянию на 01.04.2024 (текущий ) год</t>
  </si>
  <si>
    <t>Факт на 01.04.2024 (текущий) год</t>
  </si>
  <si>
    <t>Основное мероприятие "Реализация отдельных мероприятий по образовательным программам начального, общего, основного общего, среднего общего федерального проекта "Успех каждого ребенка" национального проекта "Образование"</t>
  </si>
  <si>
    <t>Основное мероприятие «Реализация дополнительного образования по общеразвивающей программе»</t>
  </si>
  <si>
    <t>2.4.Подпрограмма "Охрана и сохранение объектов культурного наследия (памятников истории и культуры), расположенных в границах Кемского муниципального района"</t>
  </si>
  <si>
    <t>Основное мероприятие "Обеспечение сохранности объектов культурного наследия"</t>
  </si>
  <si>
    <t>1.6. Основное мероприятие "Обеспечение реализации муниципальной программы"</t>
  </si>
  <si>
    <t>2.5. Основное мероприятие "Обеспечение реализации муниципальной программы"</t>
  </si>
  <si>
    <t>4.2. Подпрограмма «Профилактика терроризма, а также минимизация и (или) ликвидация последствий его проявления на территории муниципального образования»</t>
  </si>
  <si>
    <t>Основное мероприятие "Разработка и организация размещения памяток для информирования населения в местах массового скопления граждан"</t>
  </si>
  <si>
    <t>4.3. Подпрограмма "Профилактика немедицинского потребления наркотиков"</t>
  </si>
  <si>
    <t>Основное мероприятие "Использование наглядной агитации и литературы по профилактике наркомании, буклетов, листовок, методических пособий, памяток для детей, подростков, педагогов и родителей"</t>
  </si>
  <si>
    <t>4.4. Подпрограмма "Профилактика правонарушений"</t>
  </si>
  <si>
    <t>Основное мероприятие "Проведение акции "День борьбы с вредными привычками"</t>
  </si>
  <si>
    <t>4.5. Подпрограмма "Противодействие экстремизму на территории Кемского муниципального района"</t>
  </si>
  <si>
    <t>Основное мероприятие "Обеспечение и реализация мероприятий по жилищному хозяйству"</t>
  </si>
  <si>
    <t xml:space="preserve">Осуществление государственных полномочий Республики Карелия по созданию и обеспечению деятельности административных комиссий и определению перечня должностных лиц, уполномоченных составлять протоколы об административных правонарушениях </t>
  </si>
  <si>
    <t>Осуществление полномочий по внешнему муниципальному контролю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</si>
</sst>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#.0"/>
    <numFmt numFmtId="165" formatCode="0.0%"/>
  </numFmts>
  <fonts count="9" x14ac:knownFonts="1">
    <font>
      <sz val="10"/>
      <name val="Arial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b/>
      <u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4" fillId="0" borderId="0"/>
  </cellStyleXfs>
  <cellXfs count="47">
    <xf numFmtId="0" fontId="0" fillId="0" borderId="0" xfId="0"/>
    <xf numFmtId="0" fontId="5" fillId="2" borderId="0" xfId="0" applyFont="1" applyFill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0" fontId="4" fillId="2" borderId="0" xfId="0" applyFont="1" applyFill="1"/>
    <xf numFmtId="0" fontId="1" fillId="2" borderId="1" xfId="0" applyFont="1" applyFill="1" applyBorder="1" applyAlignment="1">
      <alignment vertical="center" wrapText="1"/>
    </xf>
    <xf numFmtId="0" fontId="5" fillId="2" borderId="0" xfId="0" applyFont="1" applyFill="1" applyAlignment="1">
      <alignment horizontal="center" vertical="center" wrapText="1"/>
    </xf>
    <xf numFmtId="164" fontId="5" fillId="2" borderId="0" xfId="0" applyNumberFormat="1" applyFont="1" applyFill="1" applyAlignment="1">
      <alignment horizontal="center" wrapText="1"/>
    </xf>
    <xf numFmtId="0" fontId="1" fillId="2" borderId="0" xfId="0" applyFont="1" applyFill="1" applyAlignment="1">
      <alignment horizont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4" fillId="2" borderId="0" xfId="0" applyFont="1" applyFill="1" applyAlignment="1">
      <alignment vertical="center" wrapText="1"/>
    </xf>
    <xf numFmtId="164" fontId="4" fillId="2" borderId="0" xfId="0" applyNumberFormat="1" applyFont="1" applyFill="1"/>
    <xf numFmtId="1" fontId="1" fillId="2" borderId="1" xfId="0" applyNumberFormat="1" applyFont="1" applyFill="1" applyBorder="1" applyAlignment="1">
      <alignment horizontal="center" vertical="center"/>
    </xf>
    <xf numFmtId="0" fontId="4" fillId="2" borderId="0" xfId="0" applyFont="1" applyFill="1" applyBorder="1"/>
    <xf numFmtId="0" fontId="1" fillId="2" borderId="0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righ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 wrapText="1"/>
    </xf>
    <xf numFmtId="3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vertical="center" wrapText="1"/>
    </xf>
    <xf numFmtId="3" fontId="1" fillId="2" borderId="3" xfId="0" applyNumberFormat="1" applyFont="1" applyFill="1" applyBorder="1" applyAlignment="1">
      <alignment horizontal="center" vertical="center"/>
    </xf>
    <xf numFmtId="165" fontId="1" fillId="2" borderId="3" xfId="0" applyNumberFormat="1" applyFont="1" applyFill="1" applyBorder="1" applyAlignment="1">
      <alignment horizontal="center" vertical="center"/>
    </xf>
    <xf numFmtId="1" fontId="1" fillId="2" borderId="3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vertical="center" wrapText="1"/>
    </xf>
    <xf numFmtId="3" fontId="1" fillId="2" borderId="2" xfId="0" applyNumberFormat="1" applyFont="1" applyFill="1" applyBorder="1" applyAlignment="1">
      <alignment horizontal="center" vertical="center"/>
    </xf>
    <xf numFmtId="165" fontId="1" fillId="2" borderId="2" xfId="0" applyNumberFormat="1" applyFont="1" applyFill="1" applyBorder="1" applyAlignment="1">
      <alignment horizontal="center" vertical="center"/>
    </xf>
    <xf numFmtId="1" fontId="1" fillId="2" borderId="2" xfId="0" applyNumberFormat="1" applyFont="1" applyFill="1" applyBorder="1" applyAlignment="1">
      <alignment horizontal="center" vertical="center"/>
    </xf>
    <xf numFmtId="0" fontId="2" fillId="3" borderId="4" xfId="0" applyFont="1" applyFill="1" applyBorder="1" applyAlignment="1">
      <alignment vertical="center" wrapText="1"/>
    </xf>
    <xf numFmtId="3" fontId="2" fillId="3" borderId="5" xfId="0" applyNumberFormat="1" applyFont="1" applyFill="1" applyBorder="1" applyAlignment="1">
      <alignment horizontal="center" vertical="center"/>
    </xf>
    <xf numFmtId="165" fontId="2" fillId="3" borderId="5" xfId="0" applyNumberFormat="1" applyFont="1" applyFill="1" applyBorder="1" applyAlignment="1">
      <alignment horizontal="center" vertical="center"/>
    </xf>
    <xf numFmtId="1" fontId="2" fillId="3" borderId="6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 wrapText="1"/>
    </xf>
    <xf numFmtId="0" fontId="1" fillId="2" borderId="7" xfId="0" applyFont="1" applyFill="1" applyBorder="1" applyAlignment="1">
      <alignment horizontal="right" vertical="center" wrapText="1"/>
    </xf>
    <xf numFmtId="3" fontId="1" fillId="2" borderId="7" xfId="0" applyNumberFormat="1" applyFont="1" applyFill="1" applyBorder="1" applyAlignment="1">
      <alignment horizontal="center" vertical="center"/>
    </xf>
    <xf numFmtId="165" fontId="1" fillId="2" borderId="7" xfId="0" applyNumberFormat="1" applyFont="1" applyFill="1" applyBorder="1" applyAlignment="1">
      <alignment horizontal="center" vertical="center"/>
    </xf>
    <xf numFmtId="1" fontId="1" fillId="2" borderId="7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right" vertical="center" wrapText="1"/>
    </xf>
    <xf numFmtId="0" fontId="7" fillId="3" borderId="4" xfId="0" applyFont="1" applyFill="1" applyBorder="1" applyAlignment="1">
      <alignment vertical="center" wrapText="1"/>
    </xf>
    <xf numFmtId="0" fontId="8" fillId="4" borderId="4" xfId="0" applyFont="1" applyFill="1" applyBorder="1" applyAlignment="1">
      <alignment vertical="center" wrapText="1"/>
    </xf>
    <xf numFmtId="3" fontId="8" fillId="4" borderId="5" xfId="0" applyNumberFormat="1" applyFont="1" applyFill="1" applyBorder="1" applyAlignment="1">
      <alignment horizontal="center" vertical="center"/>
    </xf>
    <xf numFmtId="165" fontId="8" fillId="4" borderId="5" xfId="0" applyNumberFormat="1" applyFont="1" applyFill="1" applyBorder="1" applyAlignment="1">
      <alignment horizontal="center" vertical="center"/>
    </xf>
    <xf numFmtId="3" fontId="2" fillId="4" borderId="5" xfId="0" applyNumberFormat="1" applyFont="1" applyFill="1" applyBorder="1" applyAlignment="1">
      <alignment horizontal="center" vertical="center"/>
    </xf>
    <xf numFmtId="9" fontId="2" fillId="4" borderId="6" xfId="0" applyNumberFormat="1" applyFont="1" applyFill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0"/>
  <sheetViews>
    <sheetView tabSelected="1" workbookViewId="0">
      <selection activeCell="B110" sqref="B110"/>
    </sheetView>
  </sheetViews>
  <sheetFormatPr defaultRowHeight="12.75" x14ac:dyDescent="0.2"/>
  <cols>
    <col min="1" max="1" width="54.85546875" style="12" customWidth="1"/>
    <col min="2" max="2" width="15" style="13" customWidth="1"/>
    <col min="3" max="3" width="14.28515625" style="5" customWidth="1"/>
    <col min="4" max="4" width="15.42578125" style="5" customWidth="1"/>
    <col min="5" max="5" width="15.7109375" style="5" customWidth="1"/>
    <col min="6" max="6" width="17.140625" style="5" customWidth="1"/>
    <col min="7" max="7" width="16" style="5" customWidth="1"/>
    <col min="8" max="9" width="15.85546875" style="5" customWidth="1"/>
    <col min="10" max="10" width="9.140625" style="5"/>
    <col min="11" max="11" width="20.85546875" style="5" customWidth="1"/>
    <col min="12" max="16384" width="9.140625" style="5"/>
  </cols>
  <sheetData>
    <row r="1" spans="1:11" ht="41.25" customHeight="1" x14ac:dyDescent="0.2">
      <c r="A1" s="17" t="s">
        <v>97</v>
      </c>
      <c r="B1" s="17"/>
      <c r="C1" s="17"/>
      <c r="D1" s="17"/>
      <c r="E1" s="17"/>
      <c r="F1" s="17"/>
      <c r="G1" s="17"/>
      <c r="H1" s="17"/>
      <c r="I1" s="17"/>
    </row>
    <row r="2" spans="1:11" ht="27" customHeight="1" x14ac:dyDescent="0.25">
      <c r="A2" s="7"/>
      <c r="B2" s="8"/>
      <c r="C2" s="1"/>
      <c r="D2" s="1"/>
      <c r="E2" s="1"/>
      <c r="F2" s="1"/>
      <c r="G2" s="1"/>
      <c r="H2" s="1"/>
      <c r="I2" s="9" t="s">
        <v>2</v>
      </c>
    </row>
    <row r="3" spans="1:11" ht="80.25" customHeight="1" x14ac:dyDescent="0.2">
      <c r="A3" s="2" t="s">
        <v>0</v>
      </c>
      <c r="B3" s="10" t="s">
        <v>98</v>
      </c>
      <c r="C3" s="2" t="s">
        <v>3</v>
      </c>
      <c r="D3" s="2" t="s">
        <v>99</v>
      </c>
      <c r="E3" s="2" t="s">
        <v>4</v>
      </c>
      <c r="F3" s="2" t="s">
        <v>100</v>
      </c>
      <c r="G3" s="2" t="s">
        <v>4</v>
      </c>
      <c r="H3" s="2" t="s">
        <v>1</v>
      </c>
      <c r="I3" s="2" t="s">
        <v>5</v>
      </c>
      <c r="J3" s="15"/>
      <c r="K3" s="16"/>
    </row>
    <row r="4" spans="1:11" ht="15.75" thickBot="1" x14ac:dyDescent="0.3">
      <c r="A4" s="20">
        <v>1</v>
      </c>
      <c r="B4" s="21">
        <v>2</v>
      </c>
      <c r="C4" s="22">
        <v>3</v>
      </c>
      <c r="D4" s="22">
        <v>4</v>
      </c>
      <c r="E4" s="22">
        <v>5</v>
      </c>
      <c r="F4" s="22">
        <v>6</v>
      </c>
      <c r="G4" s="22">
        <v>7</v>
      </c>
      <c r="H4" s="22">
        <v>8</v>
      </c>
      <c r="I4" s="22">
        <v>9</v>
      </c>
    </row>
    <row r="5" spans="1:11" ht="43.5" thickBot="1" x14ac:dyDescent="0.25">
      <c r="A5" s="31" t="s">
        <v>6</v>
      </c>
      <c r="B5" s="32">
        <f>SUM(B6+B9+B13+B17+B20)</f>
        <v>102995.4</v>
      </c>
      <c r="C5" s="33">
        <f>B24/$B$110</f>
        <v>9.5754178112308855E-3</v>
      </c>
      <c r="D5" s="32">
        <f>SUM(D6+D9+D13+D17+D20+D21)</f>
        <v>504038.5</v>
      </c>
      <c r="E5" s="33">
        <f>D5/$D$110</f>
        <v>0.72611034536010588</v>
      </c>
      <c r="F5" s="32">
        <f>SUM(F6+F9+F13+F17+F20+F21)</f>
        <v>116730.99</v>
      </c>
      <c r="G5" s="33">
        <f>F5/$F$110</f>
        <v>0.74443415353044562</v>
      </c>
      <c r="H5" s="32">
        <f>F5/B5*100-100</f>
        <v>13.336119865547417</v>
      </c>
      <c r="I5" s="34">
        <f>F5/D5*100</f>
        <v>23.159141613190261</v>
      </c>
    </row>
    <row r="6" spans="1:11" ht="27.75" customHeight="1" x14ac:dyDescent="0.2">
      <c r="A6" s="23" t="s">
        <v>7</v>
      </c>
      <c r="B6" s="24">
        <f>B7+B8</f>
        <v>26823.599999999999</v>
      </c>
      <c r="C6" s="25">
        <f>B25/$B$110</f>
        <v>2.9761357922441504E-2</v>
      </c>
      <c r="D6" s="24">
        <f>D7+D8</f>
        <v>124185</v>
      </c>
      <c r="E6" s="25">
        <f>D6/$D$110</f>
        <v>0.17889905877932888</v>
      </c>
      <c r="F6" s="24">
        <f>F7+F8</f>
        <v>30005.5</v>
      </c>
      <c r="G6" s="25">
        <f>F6/$F$110</f>
        <v>0.19135551744877505</v>
      </c>
      <c r="H6" s="24">
        <f t="shared" ref="H6:H78" si="0">F6/B6*100-100</f>
        <v>11.862315274608932</v>
      </c>
      <c r="I6" s="26">
        <f t="shared" ref="I6:I78" si="1">F6/D6*100</f>
        <v>24.161935821556551</v>
      </c>
    </row>
    <row r="7" spans="1:11" ht="45" x14ac:dyDescent="0.2">
      <c r="A7" s="18" t="s">
        <v>9</v>
      </c>
      <c r="B7" s="3">
        <v>26823.599999999999</v>
      </c>
      <c r="C7" s="4">
        <f>B26/$B$110</f>
        <v>4.9251618052053971E-3</v>
      </c>
      <c r="D7" s="3">
        <v>124185</v>
      </c>
      <c r="E7" s="4">
        <f>D7/$D$110</f>
        <v>0.17889905877932888</v>
      </c>
      <c r="F7" s="3">
        <v>30005.5</v>
      </c>
      <c r="G7" s="4">
        <f>F7/$F$110</f>
        <v>0.19135551744877505</v>
      </c>
      <c r="H7" s="3">
        <f t="shared" si="0"/>
        <v>11.862315274608932</v>
      </c>
      <c r="I7" s="14">
        <f t="shared" si="1"/>
        <v>24.161935821556551</v>
      </c>
    </row>
    <row r="8" spans="1:11" ht="24.75" hidden="1" customHeight="1" x14ac:dyDescent="0.2">
      <c r="A8" s="6" t="s">
        <v>10</v>
      </c>
      <c r="B8" s="3">
        <v>0</v>
      </c>
      <c r="C8" s="4">
        <f>B27/$B$110</f>
        <v>0</v>
      </c>
      <c r="D8" s="3">
        <v>0</v>
      </c>
      <c r="E8" s="4">
        <f>D8/$D$110</f>
        <v>0</v>
      </c>
      <c r="F8" s="3">
        <v>0</v>
      </c>
      <c r="G8" s="4">
        <f>F8/$F$110</f>
        <v>0</v>
      </c>
      <c r="H8" s="3" t="s">
        <v>78</v>
      </c>
      <c r="I8" s="14" t="s">
        <v>90</v>
      </c>
    </row>
    <row r="9" spans="1:11" ht="30" x14ac:dyDescent="0.2">
      <c r="A9" s="11" t="s">
        <v>8</v>
      </c>
      <c r="B9" s="3">
        <f>B10+B11+B12</f>
        <v>67122.3</v>
      </c>
      <c r="C9" s="4">
        <f>B28/$B$110</f>
        <v>2.9655463086532913E-2</v>
      </c>
      <c r="D9" s="3">
        <f>SUM(D10:D12)</f>
        <v>329988.5</v>
      </c>
      <c r="E9" s="4">
        <f>D9/$D$110</f>
        <v>0.47537651131781267</v>
      </c>
      <c r="F9" s="3">
        <f>SUM(F10:F12)</f>
        <v>75483.199999999997</v>
      </c>
      <c r="G9" s="4">
        <f>F9/$F$110</f>
        <v>0.4813826396723726</v>
      </c>
      <c r="H9" s="3">
        <f t="shared" si="0"/>
        <v>12.456217978227798</v>
      </c>
      <c r="I9" s="14">
        <f t="shared" si="1"/>
        <v>22.87449411115842</v>
      </c>
    </row>
    <row r="10" spans="1:11" ht="45" x14ac:dyDescent="0.2">
      <c r="A10" s="18" t="s">
        <v>11</v>
      </c>
      <c r="B10" s="3">
        <v>66866.7</v>
      </c>
      <c r="C10" s="4">
        <f>B29/$B$110</f>
        <v>2.3128554226922116E-2</v>
      </c>
      <c r="D10" s="3">
        <v>328119</v>
      </c>
      <c r="E10" s="4">
        <f>D10/$D$110</f>
        <v>0.47268333750142616</v>
      </c>
      <c r="F10" s="3">
        <v>75201.5</v>
      </c>
      <c r="G10" s="4">
        <f>F10/$F$110</f>
        <v>0.47958614072166955</v>
      </c>
      <c r="H10" s="3">
        <f t="shared" si="0"/>
        <v>12.464799369491857</v>
      </c>
      <c r="I10" s="14">
        <f t="shared" si="1"/>
        <v>22.918971470716418</v>
      </c>
    </row>
    <row r="11" spans="1:11" ht="72.75" customHeight="1" x14ac:dyDescent="0.2">
      <c r="A11" s="18" t="s">
        <v>101</v>
      </c>
      <c r="B11" s="3">
        <v>0</v>
      </c>
      <c r="C11" s="4">
        <f>B30/$B$110</f>
        <v>0</v>
      </c>
      <c r="D11" s="3">
        <v>157</v>
      </c>
      <c r="E11" s="4">
        <f>D11/$D$110</f>
        <v>2.2617185834323495E-4</v>
      </c>
      <c r="F11" s="3">
        <v>0</v>
      </c>
      <c r="G11" s="4">
        <f>F11/$F$110</f>
        <v>0</v>
      </c>
      <c r="H11" s="3" t="s">
        <v>78</v>
      </c>
      <c r="I11" s="14" t="s">
        <v>90</v>
      </c>
    </row>
    <row r="12" spans="1:11" ht="64.5" customHeight="1" x14ac:dyDescent="0.2">
      <c r="A12" s="18" t="s">
        <v>93</v>
      </c>
      <c r="B12" s="3">
        <v>255.6</v>
      </c>
      <c r="C12" s="4">
        <f>B32/$B$110</f>
        <v>1.760589308268283E-2</v>
      </c>
      <c r="D12" s="3">
        <v>1712.5</v>
      </c>
      <c r="E12" s="4">
        <f>D12/$D$110</f>
        <v>2.4670019580432475E-3</v>
      </c>
      <c r="F12" s="3">
        <v>281.7</v>
      </c>
      <c r="G12" s="4">
        <f>F12/$F$110</f>
        <v>1.7964989507030353E-3</v>
      </c>
      <c r="H12" s="3" t="s">
        <v>90</v>
      </c>
      <c r="I12" s="14">
        <f t="shared" si="1"/>
        <v>16.44963503649635</v>
      </c>
    </row>
    <row r="13" spans="1:11" ht="30" x14ac:dyDescent="0.2">
      <c r="A13" s="11" t="s">
        <v>13</v>
      </c>
      <c r="B13" s="3">
        <f>SUM(B14:B16)</f>
        <v>4201.5</v>
      </c>
      <c r="C13" s="4">
        <f>B33/$B$110</f>
        <v>1.760589308268283E-2</v>
      </c>
      <c r="D13" s="3">
        <f>SUM(D14:D16)</f>
        <v>20142</v>
      </c>
      <c r="E13" s="4">
        <f>D13/$D$110</f>
        <v>2.9016264781843555E-2</v>
      </c>
      <c r="F13" s="3">
        <f>SUM(F14:F16)</f>
        <v>4521.1000000000004</v>
      </c>
      <c r="G13" s="4">
        <f>F13/$F$110</f>
        <v>2.8832628349391175E-2</v>
      </c>
      <c r="H13" s="3">
        <f t="shared" si="0"/>
        <v>7.6068070927049973</v>
      </c>
      <c r="I13" s="14">
        <f t="shared" si="1"/>
        <v>22.446132459537289</v>
      </c>
    </row>
    <row r="14" spans="1:11" ht="32.25" customHeight="1" x14ac:dyDescent="0.2">
      <c r="A14" s="18" t="s">
        <v>14</v>
      </c>
      <c r="B14" s="3">
        <v>4201.5</v>
      </c>
      <c r="C14" s="4">
        <f>B34/$B$110</f>
        <v>0</v>
      </c>
      <c r="D14" s="3">
        <v>20142</v>
      </c>
      <c r="E14" s="4">
        <f>D14/$D$110</f>
        <v>2.9016264781843555E-2</v>
      </c>
      <c r="F14" s="3">
        <v>4521.1000000000004</v>
      </c>
      <c r="G14" s="4">
        <f>F14/$F$110</f>
        <v>2.8832628349391175E-2</v>
      </c>
      <c r="H14" s="3">
        <f t="shared" si="0"/>
        <v>7.6068070927049973</v>
      </c>
      <c r="I14" s="14">
        <f t="shared" si="1"/>
        <v>22.446132459537289</v>
      </c>
    </row>
    <row r="15" spans="1:11" ht="37.5" hidden="1" customHeight="1" x14ac:dyDescent="0.2">
      <c r="A15" s="18" t="s">
        <v>15</v>
      </c>
      <c r="B15" s="3">
        <v>0</v>
      </c>
      <c r="C15" s="4">
        <f>B35/$B$110</f>
        <v>0</v>
      </c>
      <c r="D15" s="3">
        <v>0</v>
      </c>
      <c r="E15" s="4">
        <f>D15/$D$110</f>
        <v>0</v>
      </c>
      <c r="F15" s="3">
        <v>0</v>
      </c>
      <c r="G15" s="4">
        <f>F15/$F$110</f>
        <v>0</v>
      </c>
      <c r="H15" s="3" t="s">
        <v>78</v>
      </c>
      <c r="I15" s="14" t="s">
        <v>90</v>
      </c>
    </row>
    <row r="16" spans="1:11" ht="77.25" customHeight="1" x14ac:dyDescent="0.2">
      <c r="A16" s="18" t="s">
        <v>12</v>
      </c>
      <c r="B16" s="3">
        <v>0</v>
      </c>
      <c r="C16" s="4">
        <f>B38/$B$110</f>
        <v>3.9272257025701591E-5</v>
      </c>
      <c r="D16" s="3">
        <v>0</v>
      </c>
      <c r="E16" s="4">
        <f>D16/$D$110</f>
        <v>0</v>
      </c>
      <c r="F16" s="3">
        <v>0</v>
      </c>
      <c r="G16" s="4">
        <f>F16/$F$110</f>
        <v>0</v>
      </c>
      <c r="H16" s="3" t="s">
        <v>90</v>
      </c>
      <c r="I16" s="14" t="s">
        <v>78</v>
      </c>
    </row>
    <row r="17" spans="1:9" ht="16.5" customHeight="1" x14ac:dyDescent="0.2">
      <c r="A17" s="11" t="s">
        <v>16</v>
      </c>
      <c r="B17" s="3">
        <f>SUM(B18:B19)</f>
        <v>0</v>
      </c>
      <c r="C17" s="4">
        <f>B39/$B$110</f>
        <v>3.9272257025701591E-5</v>
      </c>
      <c r="D17" s="3">
        <f>SUM(D18:D19)</f>
        <v>130</v>
      </c>
      <c r="E17" s="4">
        <f>D17/$D$110</f>
        <v>1.8727606104853849E-4</v>
      </c>
      <c r="F17" s="3">
        <f>SUM(F18:F19)</f>
        <v>8.19</v>
      </c>
      <c r="G17" s="4">
        <f>F17/$F$110</f>
        <v>5.2230480675391762E-5</v>
      </c>
      <c r="H17" s="3" t="s">
        <v>90</v>
      </c>
      <c r="I17" s="14">
        <f t="shared" si="1"/>
        <v>6.3</v>
      </c>
    </row>
    <row r="18" spans="1:9" ht="30" customHeight="1" x14ac:dyDescent="0.2">
      <c r="A18" s="18" t="s">
        <v>17</v>
      </c>
      <c r="B18" s="3">
        <v>0</v>
      </c>
      <c r="C18" s="4">
        <f>B40/$B$110</f>
        <v>2.220776005773022E-2</v>
      </c>
      <c r="D18" s="3">
        <v>130</v>
      </c>
      <c r="E18" s="4">
        <f>D18/$D$110</f>
        <v>1.8727606104853849E-4</v>
      </c>
      <c r="F18" s="3">
        <v>8.19</v>
      </c>
      <c r="G18" s="4">
        <f>F18/$F$110</f>
        <v>5.2230480675391762E-5</v>
      </c>
      <c r="H18" s="3" t="s">
        <v>90</v>
      </c>
      <c r="I18" s="14">
        <f t="shared" si="1"/>
        <v>6.3</v>
      </c>
    </row>
    <row r="19" spans="1:9" ht="51" hidden="1" customHeight="1" x14ac:dyDescent="0.2">
      <c r="A19" s="6" t="s">
        <v>18</v>
      </c>
      <c r="B19" s="3">
        <v>0</v>
      </c>
      <c r="C19" s="4">
        <f>B41/$B$110</f>
        <v>2.220776005773022E-2</v>
      </c>
      <c r="D19" s="3">
        <v>0</v>
      </c>
      <c r="E19" s="4">
        <f>D19/$D$110</f>
        <v>0</v>
      </c>
      <c r="F19" s="3">
        <v>0</v>
      </c>
      <c r="G19" s="4">
        <f>F19/$F$110</f>
        <v>0</v>
      </c>
      <c r="H19" s="3" t="s">
        <v>90</v>
      </c>
      <c r="I19" s="14" t="s">
        <v>90</v>
      </c>
    </row>
    <row r="20" spans="1:9" ht="36" customHeight="1" thickBot="1" x14ac:dyDescent="0.25">
      <c r="A20" s="11" t="s">
        <v>56</v>
      </c>
      <c r="B20" s="3">
        <v>4848</v>
      </c>
      <c r="C20" s="4">
        <f>B42/$B$110</f>
        <v>1.311342739506418E-2</v>
      </c>
      <c r="D20" s="3">
        <v>29593</v>
      </c>
      <c r="E20" s="4">
        <f>D20/$D$110</f>
        <v>4.2631234420072307E-2</v>
      </c>
      <c r="F20" s="3">
        <v>6713</v>
      </c>
      <c r="G20" s="4">
        <f>F20/$F$110</f>
        <v>4.281113757923137E-2</v>
      </c>
      <c r="H20" s="3">
        <f t="shared" si="0"/>
        <v>38.469471947194734</v>
      </c>
      <c r="I20" s="14">
        <f t="shared" si="1"/>
        <v>22.684418612509717</v>
      </c>
    </row>
    <row r="21" spans="1:9" ht="36" hidden="1" customHeight="1" thickBot="1" x14ac:dyDescent="0.25">
      <c r="A21" s="27" t="s">
        <v>105</v>
      </c>
      <c r="B21" s="28"/>
      <c r="C21" s="29"/>
      <c r="D21" s="28">
        <v>0</v>
      </c>
      <c r="E21" s="29">
        <f>D21/$D$110</f>
        <v>0</v>
      </c>
      <c r="F21" s="28">
        <v>0</v>
      </c>
      <c r="G21" s="29">
        <f>F21/$F$110</f>
        <v>0</v>
      </c>
      <c r="H21" s="28"/>
      <c r="I21" s="30"/>
    </row>
    <row r="22" spans="1:9" ht="45" customHeight="1" thickBot="1" x14ac:dyDescent="0.25">
      <c r="A22" s="31" t="s">
        <v>19</v>
      </c>
      <c r="B22" s="32">
        <f>SUM(B23+B28+B32+B35+B37)</f>
        <v>14957</v>
      </c>
      <c r="C22" s="33">
        <f>B43/$B$110</f>
        <v>9.0943326626660402E-3</v>
      </c>
      <c r="D22" s="32">
        <f>SUM(D23+D28+D32+D35+D37)</f>
        <v>74479.5</v>
      </c>
      <c r="E22" s="33">
        <f>D22/$D$110</f>
        <v>0.10729405683742017</v>
      </c>
      <c r="F22" s="32">
        <f>SUM(F23+F28+F32+F35+F37)</f>
        <v>16258.4</v>
      </c>
      <c r="G22" s="33">
        <f>F22/$F$110</f>
        <v>0.10368547582573742</v>
      </c>
      <c r="H22" s="32">
        <f t="shared" si="0"/>
        <v>8.7009427024135704</v>
      </c>
      <c r="I22" s="34">
        <f t="shared" si="1"/>
        <v>21.829362442014244</v>
      </c>
    </row>
    <row r="23" spans="1:9" ht="45" x14ac:dyDescent="0.2">
      <c r="A23" s="23" t="s">
        <v>20</v>
      </c>
      <c r="B23" s="24">
        <f>SUM(B24:B26)</f>
        <v>6311.5000000000009</v>
      </c>
      <c r="C23" s="25">
        <f>B44/$B$110</f>
        <v>0</v>
      </c>
      <c r="D23" s="24">
        <f>SUM(D24:D27)</f>
        <v>30109.899999999998</v>
      </c>
      <c r="E23" s="25">
        <f>D23/$D$110</f>
        <v>4.337587285050299E-2</v>
      </c>
      <c r="F23" s="24">
        <f>SUM(F24:F27)</f>
        <v>7342.4</v>
      </c>
      <c r="G23" s="25">
        <f>F23/$F$110</f>
        <v>4.6825040453113122E-2</v>
      </c>
      <c r="H23" s="24">
        <f t="shared" si="0"/>
        <v>16.333676622039107</v>
      </c>
      <c r="I23" s="26">
        <f t="shared" si="1"/>
        <v>24.385335055911845</v>
      </c>
    </row>
    <row r="24" spans="1:9" ht="30" x14ac:dyDescent="0.2">
      <c r="A24" s="18" t="s">
        <v>21</v>
      </c>
      <c r="B24" s="3">
        <v>1365.4</v>
      </c>
      <c r="C24" s="4">
        <f>B45/$B$110</f>
        <v>0</v>
      </c>
      <c r="D24" s="3">
        <v>6857.3</v>
      </c>
      <c r="E24" s="4">
        <f>D24/$D$110</f>
        <v>9.8785241032934082E-3</v>
      </c>
      <c r="F24" s="3">
        <v>1795.4</v>
      </c>
      <c r="G24" s="4">
        <f>F24/$F$110</f>
        <v>1.1449890720952182E-2</v>
      </c>
      <c r="H24" s="3">
        <f t="shared" si="0"/>
        <v>31.492602900249011</v>
      </c>
      <c r="I24" s="14">
        <f t="shared" si="1"/>
        <v>26.182316655243319</v>
      </c>
    </row>
    <row r="25" spans="1:9" ht="15" x14ac:dyDescent="0.2">
      <c r="A25" s="18" t="s">
        <v>22</v>
      </c>
      <c r="B25" s="3">
        <v>4243.8</v>
      </c>
      <c r="C25" s="4">
        <f>B46/$B$110</f>
        <v>0</v>
      </c>
      <c r="D25" s="3">
        <v>19628.599999999999</v>
      </c>
      <c r="E25" s="4">
        <f>D25/$D$110</f>
        <v>2.8276668399210326E-2</v>
      </c>
      <c r="F25" s="3">
        <v>4641</v>
      </c>
      <c r="G25" s="4">
        <f>F25/$F$110</f>
        <v>2.9597272382722001E-2</v>
      </c>
      <c r="H25" s="3">
        <f t="shared" si="0"/>
        <v>9.3595362646684492</v>
      </c>
      <c r="I25" s="14">
        <f t="shared" si="1"/>
        <v>23.644070387088231</v>
      </c>
    </row>
    <row r="26" spans="1:9" ht="30.75" customHeight="1" x14ac:dyDescent="0.2">
      <c r="A26" s="18" t="s">
        <v>23</v>
      </c>
      <c r="B26" s="3">
        <v>702.3</v>
      </c>
      <c r="C26" s="4">
        <f>B47/$B$110</f>
        <v>0</v>
      </c>
      <c r="D26" s="3">
        <v>3624</v>
      </c>
      <c r="E26" s="4">
        <f>D26/$D$110</f>
        <v>5.220680347999258E-3</v>
      </c>
      <c r="F26" s="3">
        <v>906</v>
      </c>
      <c r="G26" s="4">
        <f>F26/$F$110</f>
        <v>5.7778773494389429E-3</v>
      </c>
      <c r="H26" s="3">
        <f t="shared" si="0"/>
        <v>29.004698846646733</v>
      </c>
      <c r="I26" s="14">
        <f t="shared" si="1"/>
        <v>25</v>
      </c>
    </row>
    <row r="27" spans="1:9" ht="44.25" hidden="1" customHeight="1" x14ac:dyDescent="0.2">
      <c r="A27" s="6" t="s">
        <v>79</v>
      </c>
      <c r="B27" s="3">
        <v>0</v>
      </c>
      <c r="C27" s="4">
        <f>B48/$B$110</f>
        <v>0</v>
      </c>
      <c r="D27" s="3">
        <v>0</v>
      </c>
      <c r="E27" s="4">
        <f>D27/$D$110</f>
        <v>0</v>
      </c>
      <c r="F27" s="3">
        <v>0</v>
      </c>
      <c r="G27" s="4">
        <f>F27/$F$110</f>
        <v>0</v>
      </c>
      <c r="H27" s="3" t="s">
        <v>90</v>
      </c>
      <c r="I27" s="14" t="s">
        <v>78</v>
      </c>
    </row>
    <row r="28" spans="1:9" ht="45" x14ac:dyDescent="0.2">
      <c r="A28" s="11" t="s">
        <v>24</v>
      </c>
      <c r="B28" s="3">
        <f>SUM(B29:B31)</f>
        <v>4228.7</v>
      </c>
      <c r="C28" s="4">
        <f>B49/$B$110</f>
        <v>0</v>
      </c>
      <c r="D28" s="3">
        <f>SUM(D29:D31)</f>
        <v>32776.800000000003</v>
      </c>
      <c r="E28" s="4">
        <f>D28/$D$110</f>
        <v>4.7217769213659513E-2</v>
      </c>
      <c r="F28" s="3">
        <f>SUM(F29:F31)</f>
        <v>6333.1</v>
      </c>
      <c r="G28" s="4">
        <f>F28/$F$110</f>
        <v>4.0388383048269062E-2</v>
      </c>
      <c r="H28" s="3">
        <f t="shared" si="0"/>
        <v>49.764703100243594</v>
      </c>
      <c r="I28" s="14">
        <f t="shared" si="1"/>
        <v>19.321898415952745</v>
      </c>
    </row>
    <row r="29" spans="1:9" ht="83.25" customHeight="1" x14ac:dyDescent="0.2">
      <c r="A29" s="18" t="s">
        <v>25</v>
      </c>
      <c r="B29" s="3">
        <v>3298</v>
      </c>
      <c r="C29" s="4">
        <f>B50/$B$110</f>
        <v>0</v>
      </c>
      <c r="D29" s="3">
        <v>18712</v>
      </c>
      <c r="E29" s="4">
        <f>D29/$D$110</f>
        <v>2.6956228110309632E-2</v>
      </c>
      <c r="F29" s="3">
        <v>3343.3</v>
      </c>
      <c r="G29" s="4">
        <f>F29/$F$110</f>
        <v>2.132138779512055E-2</v>
      </c>
      <c r="H29" s="3">
        <f t="shared" si="0"/>
        <v>1.3735597331716178</v>
      </c>
      <c r="I29" s="14">
        <f t="shared" si="1"/>
        <v>17.867144078666097</v>
      </c>
    </row>
    <row r="30" spans="1:9" ht="35.25" customHeight="1" x14ac:dyDescent="0.2">
      <c r="A30" s="18" t="s">
        <v>102</v>
      </c>
      <c r="B30" s="3">
        <v>0</v>
      </c>
      <c r="C30" s="4">
        <f>B56/$B$110</f>
        <v>1.4053857692768927E-3</v>
      </c>
      <c r="D30" s="3">
        <v>14064.8</v>
      </c>
      <c r="E30" s="4">
        <f>D30/$D$110</f>
        <v>2.0261541103349878E-2</v>
      </c>
      <c r="F30" s="3">
        <v>2989.8</v>
      </c>
      <c r="G30" s="4">
        <f>F30/$F$110</f>
        <v>1.9066995253148512E-2</v>
      </c>
      <c r="H30" s="3" t="s">
        <v>78</v>
      </c>
      <c r="I30" s="14">
        <f t="shared" si="1"/>
        <v>21.257323246686767</v>
      </c>
    </row>
    <row r="31" spans="1:9" ht="48" customHeight="1" x14ac:dyDescent="0.2">
      <c r="A31" s="18" t="s">
        <v>94</v>
      </c>
      <c r="B31" s="3">
        <v>930.7</v>
      </c>
      <c r="C31" s="4">
        <f>B57/$B$110</f>
        <v>0</v>
      </c>
      <c r="D31" s="3">
        <v>0</v>
      </c>
      <c r="E31" s="4">
        <f>D31/$D$110</f>
        <v>0</v>
      </c>
      <c r="F31" s="3">
        <v>0</v>
      </c>
      <c r="G31" s="4">
        <f>F31/$F$110</f>
        <v>0</v>
      </c>
      <c r="H31" s="3" t="s">
        <v>78</v>
      </c>
      <c r="I31" s="14" t="e">
        <f t="shared" si="1"/>
        <v>#DIV/0!</v>
      </c>
    </row>
    <row r="32" spans="1:9" ht="33.75" customHeight="1" x14ac:dyDescent="0.2">
      <c r="A32" s="11" t="s">
        <v>26</v>
      </c>
      <c r="B32" s="3">
        <f>SUM(B33:B34)</f>
        <v>2510.5</v>
      </c>
      <c r="C32" s="4">
        <f>B57/$B$110</f>
        <v>0</v>
      </c>
      <c r="D32" s="3">
        <f>SUM(D33:D34)</f>
        <v>272</v>
      </c>
      <c r="E32" s="4">
        <f>D32/$D$110</f>
        <v>3.9183914311694207E-4</v>
      </c>
      <c r="F32" s="3">
        <f>SUM(F33:F34)</f>
        <v>30.5</v>
      </c>
      <c r="G32" s="4">
        <f>F32/$F$110</f>
        <v>1.9450911606830876E-4</v>
      </c>
      <c r="H32" s="3">
        <f t="shared" si="0"/>
        <v>-98.785102569209315</v>
      </c>
      <c r="I32" s="14">
        <f t="shared" si="1"/>
        <v>11.213235294117647</v>
      </c>
    </row>
    <row r="33" spans="1:9" ht="33" customHeight="1" x14ac:dyDescent="0.2">
      <c r="A33" s="18" t="s">
        <v>27</v>
      </c>
      <c r="B33" s="3">
        <v>2510.5</v>
      </c>
      <c r="C33" s="4">
        <f>B58/$B$110</f>
        <v>0</v>
      </c>
      <c r="D33" s="3">
        <v>272</v>
      </c>
      <c r="E33" s="4">
        <f>D33/$D$110</f>
        <v>3.9183914311694207E-4</v>
      </c>
      <c r="F33" s="3">
        <v>30.5</v>
      </c>
      <c r="G33" s="4">
        <f>F33/$F$110</f>
        <v>1.9450911606830876E-4</v>
      </c>
      <c r="H33" s="3">
        <f t="shared" si="0"/>
        <v>-98.785102569209315</v>
      </c>
      <c r="I33" s="14">
        <f t="shared" si="1"/>
        <v>11.213235294117647</v>
      </c>
    </row>
    <row r="34" spans="1:9" ht="48.75" customHeight="1" x14ac:dyDescent="0.2">
      <c r="A34" s="18" t="s">
        <v>57</v>
      </c>
      <c r="B34" s="3">
        <v>0</v>
      </c>
      <c r="C34" s="4">
        <f>B59/$B$110</f>
        <v>0</v>
      </c>
      <c r="D34" s="3">
        <v>0</v>
      </c>
      <c r="E34" s="4">
        <f>D34/$D$110</f>
        <v>0</v>
      </c>
      <c r="F34" s="3">
        <v>0</v>
      </c>
      <c r="G34" s="4">
        <f>F34/$F$110</f>
        <v>0</v>
      </c>
      <c r="H34" s="3" t="s">
        <v>90</v>
      </c>
      <c r="I34" s="14" t="e">
        <f t="shared" si="1"/>
        <v>#DIV/0!</v>
      </c>
    </row>
    <row r="35" spans="1:9" ht="57.75" customHeight="1" x14ac:dyDescent="0.2">
      <c r="A35" s="11" t="s">
        <v>103</v>
      </c>
      <c r="B35" s="3">
        <v>0</v>
      </c>
      <c r="C35" s="4">
        <f>B60/$B$110</f>
        <v>0</v>
      </c>
      <c r="D35" s="3">
        <f>D36</f>
        <v>1179.8</v>
      </c>
      <c r="E35" s="4">
        <f>D35/$D$110</f>
        <v>1.6996022832697362E-3</v>
      </c>
      <c r="F35" s="3">
        <f>F36</f>
        <v>0</v>
      </c>
      <c r="G35" s="4">
        <f>F35/$F$110</f>
        <v>0</v>
      </c>
      <c r="H35" s="3" t="e">
        <f t="shared" si="0"/>
        <v>#DIV/0!</v>
      </c>
      <c r="I35" s="14">
        <f t="shared" si="1"/>
        <v>0</v>
      </c>
    </row>
    <row r="36" spans="1:9" ht="33" customHeight="1" x14ac:dyDescent="0.2">
      <c r="A36" s="18" t="s">
        <v>104</v>
      </c>
      <c r="B36" s="3">
        <v>0</v>
      </c>
      <c r="C36" s="4"/>
      <c r="D36" s="3">
        <v>1179.8</v>
      </c>
      <c r="E36" s="4"/>
      <c r="F36" s="3">
        <v>0</v>
      </c>
      <c r="G36" s="4">
        <f>F36/$F$110</f>
        <v>0</v>
      </c>
      <c r="H36" s="3"/>
      <c r="I36" s="14"/>
    </row>
    <row r="37" spans="1:9" ht="33" customHeight="1" thickBot="1" x14ac:dyDescent="0.25">
      <c r="A37" s="35" t="s">
        <v>106</v>
      </c>
      <c r="B37" s="28">
        <v>1906.3</v>
      </c>
      <c r="C37" s="29"/>
      <c r="D37" s="28">
        <v>10141</v>
      </c>
      <c r="E37" s="29"/>
      <c r="F37" s="28">
        <v>2552.4</v>
      </c>
      <c r="G37" s="29">
        <f>F37/$F$110</f>
        <v>1.6277543208286928E-2</v>
      </c>
      <c r="H37" s="28"/>
      <c r="I37" s="30"/>
    </row>
    <row r="38" spans="1:9" ht="43.5" thickBot="1" x14ac:dyDescent="0.25">
      <c r="A38" s="31" t="s">
        <v>55</v>
      </c>
      <c r="B38" s="32">
        <f>B39</f>
        <v>5.6</v>
      </c>
      <c r="C38" s="33">
        <f>B61/$B$110</f>
        <v>1.4053857692768927E-3</v>
      </c>
      <c r="D38" s="32">
        <f>D39</f>
        <v>100</v>
      </c>
      <c r="E38" s="33">
        <f>D38/$D$110</f>
        <v>1.4405850849887576E-4</v>
      </c>
      <c r="F38" s="32">
        <f>F39</f>
        <v>0</v>
      </c>
      <c r="G38" s="33">
        <f>F38/$F$110</f>
        <v>0</v>
      </c>
      <c r="H38" s="32" t="s">
        <v>90</v>
      </c>
      <c r="I38" s="34">
        <f t="shared" si="1"/>
        <v>0</v>
      </c>
    </row>
    <row r="39" spans="1:9" ht="45.75" customHeight="1" thickBot="1" x14ac:dyDescent="0.25">
      <c r="A39" s="36" t="s">
        <v>29</v>
      </c>
      <c r="B39" s="37">
        <v>5.6</v>
      </c>
      <c r="C39" s="38">
        <f>B62/$B$110</f>
        <v>1.4053857692768927E-3</v>
      </c>
      <c r="D39" s="37">
        <v>100</v>
      </c>
      <c r="E39" s="38">
        <f>D39/$D$110</f>
        <v>1.4405850849887576E-4</v>
      </c>
      <c r="F39" s="37">
        <v>0</v>
      </c>
      <c r="G39" s="38">
        <f>F39/$F$110</f>
        <v>0</v>
      </c>
      <c r="H39" s="37" t="s">
        <v>90</v>
      </c>
      <c r="I39" s="39">
        <f t="shared" si="1"/>
        <v>0</v>
      </c>
    </row>
    <row r="40" spans="1:9" ht="42" customHeight="1" thickBot="1" x14ac:dyDescent="0.25">
      <c r="A40" s="31" t="s">
        <v>30</v>
      </c>
      <c r="B40" s="32">
        <f>SUM(B41+B45+B49)</f>
        <v>3166.7</v>
      </c>
      <c r="C40" s="33">
        <f>B63/$B$110</f>
        <v>8.7850636385886395E-3</v>
      </c>
      <c r="D40" s="32">
        <f>SUM(D41+D45+D49+D51+D54)</f>
        <v>18827.8</v>
      </c>
      <c r="E40" s="33">
        <f>D40/$D$110</f>
        <v>2.7123047863151329E-2</v>
      </c>
      <c r="F40" s="32">
        <f>SUM(F41+F45)</f>
        <v>2724</v>
      </c>
      <c r="G40" s="33">
        <f>F40/$F$110</f>
        <v>1.7371896136723707E-2</v>
      </c>
      <c r="H40" s="32">
        <f t="shared" si="0"/>
        <v>-13.979852843654271</v>
      </c>
      <c r="I40" s="34">
        <f t="shared" si="1"/>
        <v>14.467967579855321</v>
      </c>
    </row>
    <row r="41" spans="1:9" ht="30" x14ac:dyDescent="0.2">
      <c r="A41" s="23" t="s">
        <v>31</v>
      </c>
      <c r="B41" s="24">
        <f>SUM(B42:B44)</f>
        <v>3166.7</v>
      </c>
      <c r="C41" s="25">
        <f>B64/$B$110</f>
        <v>8.7850636385886395E-3</v>
      </c>
      <c r="D41" s="24">
        <f>SUM(D42:D44)</f>
        <v>15410.8</v>
      </c>
      <c r="E41" s="25">
        <f>D41/$D$110</f>
        <v>2.2200568627744745E-2</v>
      </c>
      <c r="F41" s="24">
        <f>SUM(F42:F44)</f>
        <v>2724</v>
      </c>
      <c r="G41" s="25">
        <f>F41/$F$110</f>
        <v>1.7371896136723707E-2</v>
      </c>
      <c r="H41" s="24">
        <f t="shared" si="0"/>
        <v>-13.979852843654271</v>
      </c>
      <c r="I41" s="26">
        <f t="shared" si="1"/>
        <v>17.675915591662992</v>
      </c>
    </row>
    <row r="42" spans="1:9" ht="36" customHeight="1" x14ac:dyDescent="0.2">
      <c r="A42" s="18" t="s">
        <v>32</v>
      </c>
      <c r="B42" s="3">
        <v>1869.9</v>
      </c>
      <c r="C42" s="4">
        <f>B65/$B$110</f>
        <v>0</v>
      </c>
      <c r="D42" s="3">
        <v>10104.299999999999</v>
      </c>
      <c r="E42" s="4">
        <f>D42/$D$110</f>
        <v>1.4556103874251903E-2</v>
      </c>
      <c r="F42" s="3">
        <v>1664</v>
      </c>
      <c r="G42" s="4">
        <f>F42/$F$110</f>
        <v>1.0611907184841502E-2</v>
      </c>
      <c r="H42" s="3">
        <f t="shared" si="0"/>
        <v>-11.011284025883739</v>
      </c>
      <c r="I42" s="14">
        <f t="shared" si="1"/>
        <v>16.468236295438576</v>
      </c>
    </row>
    <row r="43" spans="1:9" ht="30.75" customHeight="1" x14ac:dyDescent="0.2">
      <c r="A43" s="18" t="s">
        <v>33</v>
      </c>
      <c r="B43" s="3">
        <v>1296.8</v>
      </c>
      <c r="C43" s="4">
        <f>B66/$B$110</f>
        <v>0</v>
      </c>
      <c r="D43" s="3">
        <v>3818</v>
      </c>
      <c r="E43" s="4">
        <f>D43/$D$110</f>
        <v>5.5001538544870764E-3</v>
      </c>
      <c r="F43" s="3">
        <v>1060</v>
      </c>
      <c r="G43" s="4">
        <f>F43/$F$110</f>
        <v>6.7599889518822065E-3</v>
      </c>
      <c r="H43" s="3">
        <f t="shared" si="0"/>
        <v>-18.260333127698942</v>
      </c>
      <c r="I43" s="14">
        <f t="shared" si="1"/>
        <v>27.763226820324778</v>
      </c>
    </row>
    <row r="44" spans="1:9" ht="33" customHeight="1" x14ac:dyDescent="0.2">
      <c r="A44" s="18" t="s">
        <v>34</v>
      </c>
      <c r="B44" s="3">
        <v>0</v>
      </c>
      <c r="C44" s="4">
        <f>B67/$B$110</f>
        <v>0</v>
      </c>
      <c r="D44" s="3">
        <v>1488.5</v>
      </c>
      <c r="E44" s="4">
        <f>D44/$D$110</f>
        <v>2.1443108990057656E-3</v>
      </c>
      <c r="F44" s="3">
        <v>0</v>
      </c>
      <c r="G44" s="4">
        <f>F44/$F$110</f>
        <v>0</v>
      </c>
      <c r="H44" s="3" t="s">
        <v>90</v>
      </c>
      <c r="I44" s="14">
        <f t="shared" si="1"/>
        <v>0</v>
      </c>
    </row>
    <row r="45" spans="1:9" ht="60" x14ac:dyDescent="0.2">
      <c r="A45" s="11" t="s">
        <v>107</v>
      </c>
      <c r="B45" s="3">
        <f>SUM(B46:B47)</f>
        <v>0</v>
      </c>
      <c r="C45" s="4">
        <f>B68/$B$110</f>
        <v>0</v>
      </c>
      <c r="D45" s="3">
        <f>SUM(D46:D48)</f>
        <v>5</v>
      </c>
      <c r="E45" s="4">
        <f>D45/$D$110</f>
        <v>7.2029254249437878E-6</v>
      </c>
      <c r="F45" s="3">
        <f>SUM(F46:F48)</f>
        <v>0</v>
      </c>
      <c r="G45" s="4">
        <f>F45/$F$110</f>
        <v>0</v>
      </c>
      <c r="H45" s="3" t="s">
        <v>90</v>
      </c>
      <c r="I45" s="14">
        <f t="shared" si="1"/>
        <v>0</v>
      </c>
    </row>
    <row r="46" spans="1:9" ht="43.5" customHeight="1" x14ac:dyDescent="0.2">
      <c r="A46" s="18" t="s">
        <v>108</v>
      </c>
      <c r="B46" s="3">
        <v>0</v>
      </c>
      <c r="C46" s="4">
        <f>B69/$B$110</f>
        <v>0</v>
      </c>
      <c r="D46" s="3">
        <v>5</v>
      </c>
      <c r="E46" s="4">
        <f>D46/$D$110</f>
        <v>7.2029254249437878E-6</v>
      </c>
      <c r="F46" s="3">
        <v>0</v>
      </c>
      <c r="G46" s="4">
        <f>F46/$F$110</f>
        <v>0</v>
      </c>
      <c r="H46" s="3" t="s">
        <v>90</v>
      </c>
      <c r="I46" s="14">
        <f t="shared" si="1"/>
        <v>0</v>
      </c>
    </row>
    <row r="47" spans="1:9" ht="36.75" hidden="1" customHeight="1" x14ac:dyDescent="0.2">
      <c r="A47" s="6" t="s">
        <v>35</v>
      </c>
      <c r="B47" s="3">
        <v>0</v>
      </c>
      <c r="C47" s="4">
        <f>B70/$B$110</f>
        <v>0</v>
      </c>
      <c r="D47" s="3">
        <v>0</v>
      </c>
      <c r="E47" s="4">
        <f>D47/$D$110</f>
        <v>0</v>
      </c>
      <c r="F47" s="3">
        <v>0</v>
      </c>
      <c r="G47" s="4">
        <f>F47/$F$110</f>
        <v>0</v>
      </c>
      <c r="H47" s="3" t="s">
        <v>90</v>
      </c>
      <c r="I47" s="14" t="s">
        <v>78</v>
      </c>
    </row>
    <row r="48" spans="1:9" ht="36.75" hidden="1" customHeight="1" x14ac:dyDescent="0.2">
      <c r="A48" s="6" t="s">
        <v>80</v>
      </c>
      <c r="B48" s="3">
        <v>0</v>
      </c>
      <c r="C48" s="4">
        <f>B71/$B$110</f>
        <v>6.439247571607E-2</v>
      </c>
      <c r="D48" s="3">
        <v>0</v>
      </c>
      <c r="E48" s="4">
        <f>D48/$D$110</f>
        <v>0</v>
      </c>
      <c r="F48" s="3">
        <v>0</v>
      </c>
      <c r="G48" s="4">
        <f>F48/$F$110</f>
        <v>0</v>
      </c>
      <c r="H48" s="3" t="s">
        <v>90</v>
      </c>
      <c r="I48" s="14" t="s">
        <v>78</v>
      </c>
    </row>
    <row r="49" spans="1:9" ht="30" x14ac:dyDescent="0.2">
      <c r="A49" s="11" t="s">
        <v>109</v>
      </c>
      <c r="B49" s="3">
        <f>SUM(B50)</f>
        <v>0</v>
      </c>
      <c r="C49" s="4">
        <f>B72/$B$110</f>
        <v>4.0218998936142614E-2</v>
      </c>
      <c r="D49" s="3">
        <f>SUM(D50)</f>
        <v>3</v>
      </c>
      <c r="E49" s="4">
        <f>D49/$D$110</f>
        <v>4.3217552549662727E-6</v>
      </c>
      <c r="F49" s="3">
        <f>SUM(F50)</f>
        <v>0</v>
      </c>
      <c r="G49" s="4">
        <f>F49/$F$110</f>
        <v>0</v>
      </c>
      <c r="H49" s="3" t="s">
        <v>90</v>
      </c>
      <c r="I49" s="14" t="s">
        <v>78</v>
      </c>
    </row>
    <row r="50" spans="1:9" ht="60" customHeight="1" x14ac:dyDescent="0.2">
      <c r="A50" s="18" t="s">
        <v>110</v>
      </c>
      <c r="B50" s="3">
        <v>0</v>
      </c>
      <c r="C50" s="4">
        <f>B73/$B$110</f>
        <v>3.11183546607403E-2</v>
      </c>
      <c r="D50" s="3">
        <v>3</v>
      </c>
      <c r="E50" s="4">
        <f>D50/$D$110</f>
        <v>4.3217552549662727E-6</v>
      </c>
      <c r="F50" s="3">
        <v>0</v>
      </c>
      <c r="G50" s="4">
        <f>F50/$F$110</f>
        <v>0</v>
      </c>
      <c r="H50" s="3" t="s">
        <v>90</v>
      </c>
      <c r="I50" s="14" t="s">
        <v>78</v>
      </c>
    </row>
    <row r="51" spans="1:9" ht="18" customHeight="1" x14ac:dyDescent="0.2">
      <c r="A51" s="19" t="s">
        <v>111</v>
      </c>
      <c r="B51" s="3">
        <f>B52+B53</f>
        <v>0</v>
      </c>
      <c r="C51" s="4">
        <f t="shared" ref="C51:C55" si="2">B74/$B$110</f>
        <v>9.1006442754023135E-3</v>
      </c>
      <c r="D51" s="3">
        <f>D52+D53</f>
        <v>3407</v>
      </c>
      <c r="E51" s="4">
        <f t="shared" ref="E51:E55" si="3">D51/$D$110</f>
        <v>4.908073384556697E-3</v>
      </c>
      <c r="F51" s="3">
        <f>F52+F53</f>
        <v>0</v>
      </c>
      <c r="G51" s="4">
        <f t="shared" ref="G51:G55" si="4">F51/$F$110</f>
        <v>0</v>
      </c>
      <c r="H51" s="3" t="s">
        <v>90</v>
      </c>
      <c r="I51" s="14" t="s">
        <v>78</v>
      </c>
    </row>
    <row r="52" spans="1:9" ht="44.25" customHeight="1" x14ac:dyDescent="0.2">
      <c r="A52" s="18" t="s">
        <v>18</v>
      </c>
      <c r="B52" s="3"/>
      <c r="C52" s="4">
        <f t="shared" si="2"/>
        <v>2.4173476779927389E-2</v>
      </c>
      <c r="D52" s="3">
        <v>3405</v>
      </c>
      <c r="E52" s="4">
        <f t="shared" si="3"/>
        <v>4.9051922143867194E-3</v>
      </c>
      <c r="F52" s="3">
        <v>0</v>
      </c>
      <c r="G52" s="4">
        <f t="shared" si="4"/>
        <v>0</v>
      </c>
      <c r="H52" s="3" t="s">
        <v>90</v>
      </c>
      <c r="I52" s="14" t="s">
        <v>78</v>
      </c>
    </row>
    <row r="53" spans="1:9" ht="36.75" customHeight="1" x14ac:dyDescent="0.2">
      <c r="A53" s="18" t="s">
        <v>112</v>
      </c>
      <c r="B53" s="3"/>
      <c r="C53" s="4">
        <f t="shared" si="2"/>
        <v>1.0954154548954622E-3</v>
      </c>
      <c r="D53" s="3">
        <v>2</v>
      </c>
      <c r="E53" s="4">
        <f t="shared" si="3"/>
        <v>2.8811701699775151E-6</v>
      </c>
      <c r="F53" s="3">
        <v>0</v>
      </c>
      <c r="G53" s="4">
        <f t="shared" si="4"/>
        <v>0</v>
      </c>
      <c r="H53" s="3" t="s">
        <v>90</v>
      </c>
      <c r="I53" s="14" t="s">
        <v>78</v>
      </c>
    </row>
    <row r="54" spans="1:9" ht="36.75" customHeight="1" x14ac:dyDescent="0.2">
      <c r="A54" s="19" t="s">
        <v>113</v>
      </c>
      <c r="B54" s="3">
        <f>B55</f>
        <v>0</v>
      </c>
      <c r="C54" s="4">
        <f t="shared" si="2"/>
        <v>2.3078061325031929E-2</v>
      </c>
      <c r="D54" s="3">
        <f>D55</f>
        <v>2</v>
      </c>
      <c r="E54" s="4">
        <f t="shared" si="3"/>
        <v>2.8811701699775151E-6</v>
      </c>
      <c r="F54" s="3">
        <f>F55</f>
        <v>0</v>
      </c>
      <c r="G54" s="4">
        <f t="shared" si="4"/>
        <v>0</v>
      </c>
      <c r="H54" s="3" t="s">
        <v>90</v>
      </c>
      <c r="I54" s="14" t="s">
        <v>78</v>
      </c>
    </row>
    <row r="55" spans="1:9" ht="31.5" customHeight="1" thickBot="1" x14ac:dyDescent="0.25">
      <c r="A55" s="40" t="s">
        <v>36</v>
      </c>
      <c r="B55" s="28"/>
      <c r="C55" s="4">
        <f t="shared" si="2"/>
        <v>7.0946033607233949E-2</v>
      </c>
      <c r="D55" s="28">
        <v>2</v>
      </c>
      <c r="E55" s="4">
        <f t="shared" si="3"/>
        <v>2.8811701699775151E-6</v>
      </c>
      <c r="F55" s="28">
        <v>0</v>
      </c>
      <c r="G55" s="4">
        <f t="shared" si="4"/>
        <v>0</v>
      </c>
      <c r="H55" s="3" t="s">
        <v>90</v>
      </c>
      <c r="I55" s="14" t="s">
        <v>78</v>
      </c>
    </row>
    <row r="56" spans="1:9" ht="45.75" customHeight="1" thickBot="1" x14ac:dyDescent="0.25">
      <c r="A56" s="31" t="s">
        <v>37</v>
      </c>
      <c r="B56" s="32">
        <f>SUM(B57+B59+B61)</f>
        <v>200.4</v>
      </c>
      <c r="C56" s="33">
        <f>B74/$B$110</f>
        <v>9.1006442754023135E-3</v>
      </c>
      <c r="D56" s="32">
        <f>SUM(D57+D59+D61)</f>
        <v>5885.5</v>
      </c>
      <c r="E56" s="33">
        <f>D56/$D$110</f>
        <v>8.4785635177013329E-3</v>
      </c>
      <c r="F56" s="32">
        <f>SUM(F57+F59+F61)</f>
        <v>755.8</v>
      </c>
      <c r="G56" s="33">
        <f>F56/$F$110</f>
        <v>4.8199996696533694E-3</v>
      </c>
      <c r="H56" s="32">
        <f t="shared" si="0"/>
        <v>277.14570858283429</v>
      </c>
      <c r="I56" s="34">
        <f t="shared" si="1"/>
        <v>12.841729674624075</v>
      </c>
    </row>
    <row r="57" spans="1:9" ht="45" hidden="1" x14ac:dyDescent="0.2">
      <c r="A57" s="23" t="s">
        <v>38</v>
      </c>
      <c r="B57" s="24">
        <f>SUM(B58)</f>
        <v>0</v>
      </c>
      <c r="C57" s="25">
        <f>B75/$B$110</f>
        <v>2.4173476779927389E-2</v>
      </c>
      <c r="D57" s="24">
        <f>SUM(D58)</f>
        <v>0</v>
      </c>
      <c r="E57" s="25">
        <f>D57/$D$110</f>
        <v>0</v>
      </c>
      <c r="F57" s="24">
        <f>SUM(F58)</f>
        <v>0</v>
      </c>
      <c r="G57" s="25">
        <f>F57/$F$110</f>
        <v>0</v>
      </c>
      <c r="H57" s="24" t="s">
        <v>90</v>
      </c>
      <c r="I57" s="26" t="s">
        <v>78</v>
      </c>
    </row>
    <row r="58" spans="1:9" ht="33.75" hidden="1" customHeight="1" x14ac:dyDescent="0.2">
      <c r="A58" s="6" t="s">
        <v>39</v>
      </c>
      <c r="B58" s="3">
        <v>0</v>
      </c>
      <c r="C58" s="4">
        <f>B76/$B$110</f>
        <v>1.0954154548954622E-3</v>
      </c>
      <c r="D58" s="3">
        <v>0</v>
      </c>
      <c r="E58" s="4">
        <f>D58/$D$110</f>
        <v>0</v>
      </c>
      <c r="F58" s="3">
        <v>0</v>
      </c>
      <c r="G58" s="4">
        <f>F58/$F$110</f>
        <v>0</v>
      </c>
      <c r="H58" s="3" t="s">
        <v>90</v>
      </c>
      <c r="I58" s="14" t="s">
        <v>78</v>
      </c>
    </row>
    <row r="59" spans="1:9" ht="45" x14ac:dyDescent="0.2">
      <c r="A59" s="11" t="s">
        <v>40</v>
      </c>
      <c r="B59" s="3">
        <f>SUM(B60)</f>
        <v>0</v>
      </c>
      <c r="C59" s="4">
        <f>B77/$B$110</f>
        <v>2.3078061325031929E-2</v>
      </c>
      <c r="D59" s="3">
        <f>SUM(D60)</f>
        <v>4723</v>
      </c>
      <c r="E59" s="4">
        <f>D59/$D$110</f>
        <v>6.8038833564019021E-3</v>
      </c>
      <c r="F59" s="3">
        <f>SUM(F60)</f>
        <v>496.2</v>
      </c>
      <c r="G59" s="4">
        <f>F59/$F$110</f>
        <v>3.1644401112490101E-3</v>
      </c>
      <c r="H59" s="3" t="e">
        <f t="shared" si="0"/>
        <v>#DIV/0!</v>
      </c>
      <c r="I59" s="14">
        <f t="shared" si="1"/>
        <v>10.506034300232903</v>
      </c>
    </row>
    <row r="60" spans="1:9" ht="79.5" customHeight="1" x14ac:dyDescent="0.2">
      <c r="A60" s="18" t="s">
        <v>41</v>
      </c>
      <c r="B60" s="3">
        <v>0</v>
      </c>
      <c r="C60" s="4">
        <f>B78/$B$110</f>
        <v>7.0946033607233949E-2</v>
      </c>
      <c r="D60" s="3">
        <v>4723</v>
      </c>
      <c r="E60" s="4">
        <f>D60/$D$110</f>
        <v>6.8038833564019021E-3</v>
      </c>
      <c r="F60" s="3">
        <v>496.2</v>
      </c>
      <c r="G60" s="4">
        <f>F60/$F$110</f>
        <v>3.1644401112490101E-3</v>
      </c>
      <c r="H60" s="3" t="e">
        <f t="shared" si="0"/>
        <v>#DIV/0!</v>
      </c>
      <c r="I60" s="14">
        <f t="shared" si="1"/>
        <v>10.506034300232903</v>
      </c>
    </row>
    <row r="61" spans="1:9" ht="30" x14ac:dyDescent="0.2">
      <c r="A61" s="11" t="s">
        <v>42</v>
      </c>
      <c r="B61" s="3">
        <f>SUM(B62)</f>
        <v>200.4</v>
      </c>
      <c r="C61" s="4">
        <f>B79/$B$110</f>
        <v>3.9805237656764698E-3</v>
      </c>
      <c r="D61" s="3">
        <f>SUM(D62)</f>
        <v>1162.5</v>
      </c>
      <c r="E61" s="4">
        <f>D61/$D$110</f>
        <v>1.6746801612994306E-3</v>
      </c>
      <c r="F61" s="3">
        <f>SUM(F62)</f>
        <v>259.60000000000002</v>
      </c>
      <c r="G61" s="4">
        <f>F61/$F$110</f>
        <v>1.6555595584043595E-3</v>
      </c>
      <c r="H61" s="3">
        <f t="shared" si="0"/>
        <v>29.540918163672671</v>
      </c>
      <c r="I61" s="14">
        <f t="shared" si="1"/>
        <v>22.331182795698926</v>
      </c>
    </row>
    <row r="62" spans="1:9" ht="32.25" customHeight="1" thickBot="1" x14ac:dyDescent="0.25">
      <c r="A62" s="40" t="s">
        <v>43</v>
      </c>
      <c r="B62" s="28">
        <v>200.4</v>
      </c>
      <c r="C62" s="29">
        <f>B80/$B$110</f>
        <v>9.8811803837881322E-4</v>
      </c>
      <c r="D62" s="28">
        <v>1162.5</v>
      </c>
      <c r="E62" s="29">
        <f>D62/$D$110</f>
        <v>1.6746801612994306E-3</v>
      </c>
      <c r="F62" s="28">
        <v>259.60000000000002</v>
      </c>
      <c r="G62" s="29">
        <f>F62/$F$110</f>
        <v>1.6555595584043595E-3</v>
      </c>
      <c r="H62" s="28">
        <f t="shared" si="0"/>
        <v>29.540918163672671</v>
      </c>
      <c r="I62" s="30">
        <f t="shared" si="1"/>
        <v>22.331182795698926</v>
      </c>
    </row>
    <row r="63" spans="1:9" ht="43.5" thickBot="1" x14ac:dyDescent="0.25">
      <c r="A63" s="31" t="s">
        <v>44</v>
      </c>
      <c r="B63" s="32">
        <f>B64</f>
        <v>1252.7</v>
      </c>
      <c r="C63" s="33">
        <f>B81/$B$110</f>
        <v>0</v>
      </c>
      <c r="D63" s="32">
        <f>SUM(D64:D64)</f>
        <v>6889</v>
      </c>
      <c r="E63" s="33">
        <f>D63/$D$110</f>
        <v>9.9241906504875521E-3</v>
      </c>
      <c r="F63" s="32">
        <f>SUM(F64:F64)</f>
        <v>1327.2</v>
      </c>
      <c r="G63" s="33">
        <f>F63/$F$110</f>
        <v>8.4640163556019485E-3</v>
      </c>
      <c r="H63" s="32">
        <f t="shared" si="0"/>
        <v>5.947154147042383</v>
      </c>
      <c r="I63" s="34">
        <f t="shared" si="1"/>
        <v>19.265495717811003</v>
      </c>
    </row>
    <row r="64" spans="1:9" ht="32.25" customHeight="1" thickBot="1" x14ac:dyDescent="0.25">
      <c r="A64" s="36" t="s">
        <v>28</v>
      </c>
      <c r="B64" s="37">
        <v>1252.7</v>
      </c>
      <c r="C64" s="38">
        <f>B82/$B$110</f>
        <v>1.0224812632763022E-3</v>
      </c>
      <c r="D64" s="37">
        <v>6889</v>
      </c>
      <c r="E64" s="38">
        <f>D64/$D$110</f>
        <v>9.9241906504875521E-3</v>
      </c>
      <c r="F64" s="37">
        <v>1327.2</v>
      </c>
      <c r="G64" s="38">
        <f>F64/$F$110</f>
        <v>8.4640163556019485E-3</v>
      </c>
      <c r="H64" s="37">
        <f t="shared" si="0"/>
        <v>5.947154147042383</v>
      </c>
      <c r="I64" s="39">
        <f t="shared" si="1"/>
        <v>19.265495717811003</v>
      </c>
    </row>
    <row r="65" spans="1:9" ht="15" thickBot="1" x14ac:dyDescent="0.25">
      <c r="A65" s="31" t="s">
        <v>45</v>
      </c>
      <c r="B65" s="32">
        <f>B66</f>
        <v>0</v>
      </c>
      <c r="C65" s="33">
        <f>B83/$B$110</f>
        <v>5.049290189018776E-5</v>
      </c>
      <c r="D65" s="32">
        <f>D66</f>
        <v>780</v>
      </c>
      <c r="E65" s="33">
        <f>D65/$D$110</f>
        <v>1.1236563662912309E-3</v>
      </c>
      <c r="F65" s="32">
        <f>F66</f>
        <v>0</v>
      </c>
      <c r="G65" s="33">
        <f>F65/$F$110</f>
        <v>0</v>
      </c>
      <c r="H65" s="32" t="s">
        <v>90</v>
      </c>
      <c r="I65" s="34">
        <f t="shared" si="1"/>
        <v>0</v>
      </c>
    </row>
    <row r="66" spans="1:9" ht="15.75" thickBot="1" x14ac:dyDescent="0.25">
      <c r="A66" s="36" t="s">
        <v>46</v>
      </c>
      <c r="B66" s="37">
        <v>0</v>
      </c>
      <c r="C66" s="38">
        <f>B84/$B$110</f>
        <v>1.082090939118885E-3</v>
      </c>
      <c r="D66" s="37">
        <v>780</v>
      </c>
      <c r="E66" s="38">
        <f>D66/$D$110</f>
        <v>1.1236563662912309E-3</v>
      </c>
      <c r="F66" s="37">
        <v>0</v>
      </c>
      <c r="G66" s="38">
        <f>F66/$F$110</f>
        <v>0</v>
      </c>
      <c r="H66" s="37" t="s">
        <v>90</v>
      </c>
      <c r="I66" s="39">
        <f t="shared" si="1"/>
        <v>0</v>
      </c>
    </row>
    <row r="67" spans="1:9" ht="45" customHeight="1" thickBot="1" x14ac:dyDescent="0.25">
      <c r="A67" s="31" t="s">
        <v>47</v>
      </c>
      <c r="B67" s="32">
        <f>SUM(B68)</f>
        <v>0</v>
      </c>
      <c r="C67" s="33">
        <f>B85/$B$110</f>
        <v>0</v>
      </c>
      <c r="D67" s="32">
        <f>SUM(D68,D70)</f>
        <v>174</v>
      </c>
      <c r="E67" s="33">
        <f>D67/$D$110</f>
        <v>2.5066180478804383E-4</v>
      </c>
      <c r="F67" s="32">
        <f>SUM(F68)</f>
        <v>1.1000000000000001</v>
      </c>
      <c r="G67" s="33">
        <f>F67/$F$110</f>
        <v>7.0150828745947428E-6</v>
      </c>
      <c r="H67" s="32" t="s">
        <v>90</v>
      </c>
      <c r="I67" s="34">
        <f t="shared" si="1"/>
        <v>0.63218390804597713</v>
      </c>
    </row>
    <row r="68" spans="1:9" ht="44.25" customHeight="1" x14ac:dyDescent="0.2">
      <c r="A68" s="23" t="s">
        <v>82</v>
      </c>
      <c r="B68" s="24">
        <f>SUM(B69:B70)</f>
        <v>0</v>
      </c>
      <c r="C68" s="25">
        <f>B86/$B$110</f>
        <v>0</v>
      </c>
      <c r="D68" s="24">
        <f>SUM(D69)</f>
        <v>0</v>
      </c>
      <c r="E68" s="25">
        <f>D68/$D$110</f>
        <v>0</v>
      </c>
      <c r="F68" s="24">
        <f>SUM(F69:F70)</f>
        <v>1.1000000000000001</v>
      </c>
      <c r="G68" s="25">
        <f>F68/$F$110</f>
        <v>7.0150828745947428E-6</v>
      </c>
      <c r="H68" s="24" t="s">
        <v>90</v>
      </c>
      <c r="I68" s="26" t="e">
        <f t="shared" si="1"/>
        <v>#DIV/0!</v>
      </c>
    </row>
    <row r="69" spans="1:9" ht="30.75" customHeight="1" x14ac:dyDescent="0.2">
      <c r="A69" s="18" t="s">
        <v>81</v>
      </c>
      <c r="B69" s="3">
        <v>0</v>
      </c>
      <c r="C69" s="4">
        <f>B87/$B$110</f>
        <v>0</v>
      </c>
      <c r="D69" s="3">
        <v>0</v>
      </c>
      <c r="E69" s="4">
        <f>D69/$D$110</f>
        <v>0</v>
      </c>
      <c r="F69" s="3">
        <v>0</v>
      </c>
      <c r="G69" s="4">
        <f>F69/$F$110</f>
        <v>0</v>
      </c>
      <c r="H69" s="3" t="s">
        <v>90</v>
      </c>
      <c r="I69" s="14" t="e">
        <f t="shared" si="1"/>
        <v>#DIV/0!</v>
      </c>
    </row>
    <row r="70" spans="1:9" ht="37.5" customHeight="1" thickBot="1" x14ac:dyDescent="0.25">
      <c r="A70" s="40" t="s">
        <v>114</v>
      </c>
      <c r="B70" s="28">
        <v>0</v>
      </c>
      <c r="C70" s="29">
        <f>B88/$B$110</f>
        <v>6.1713546754673927E-4</v>
      </c>
      <c r="D70" s="28">
        <v>174</v>
      </c>
      <c r="E70" s="29">
        <f>D70/$D$110</f>
        <v>2.5066180478804383E-4</v>
      </c>
      <c r="F70" s="28">
        <v>1.1000000000000001</v>
      </c>
      <c r="G70" s="29">
        <f>F70/$F$110</f>
        <v>7.0150828745947428E-6</v>
      </c>
      <c r="H70" s="28" t="s">
        <v>90</v>
      </c>
      <c r="I70" s="30" t="s">
        <v>78</v>
      </c>
    </row>
    <row r="71" spans="1:9" ht="44.25" customHeight="1" thickBot="1" x14ac:dyDescent="0.25">
      <c r="A71" s="31" t="s">
        <v>48</v>
      </c>
      <c r="B71" s="32">
        <f>SUM(B72+B75)</f>
        <v>9182</v>
      </c>
      <c r="C71" s="33">
        <f>B89/$B$110</f>
        <v>1.4025806080607711E-6</v>
      </c>
      <c r="D71" s="32">
        <f>SUM(D72+D75)</f>
        <v>26554.9</v>
      </c>
      <c r="E71" s="33">
        <f>D71/$D$110</f>
        <v>3.8254592873367965E-2</v>
      </c>
      <c r="F71" s="32">
        <f>SUM(F72+F75)</f>
        <v>7491.6</v>
      </c>
      <c r="G71" s="33">
        <f>F71/$F$110</f>
        <v>4.7776540784830887E-2</v>
      </c>
      <c r="H71" s="32">
        <f t="shared" si="0"/>
        <v>-18.409932476584629</v>
      </c>
      <c r="I71" s="34">
        <f t="shared" si="1"/>
        <v>28.211742465608985</v>
      </c>
    </row>
    <row r="72" spans="1:9" ht="30" customHeight="1" x14ac:dyDescent="0.2">
      <c r="A72" s="23" t="s">
        <v>49</v>
      </c>
      <c r="B72" s="24">
        <f>SUM(B73:B74)</f>
        <v>5735</v>
      </c>
      <c r="C72" s="25">
        <f>B90/$B$110</f>
        <v>0</v>
      </c>
      <c r="D72" s="24">
        <f>SUM(D73:D74)</f>
        <v>24531.9</v>
      </c>
      <c r="E72" s="25">
        <f>D72/$D$110</f>
        <v>3.5340289246435702E-2</v>
      </c>
      <c r="F72" s="24">
        <f>SUM(F73:F74)</f>
        <v>6941.5</v>
      </c>
      <c r="G72" s="25">
        <f>F72/$F$110</f>
        <v>4.426836161272673E-2</v>
      </c>
      <c r="H72" s="24">
        <f t="shared" si="0"/>
        <v>21.037489102005225</v>
      </c>
      <c r="I72" s="26">
        <f t="shared" si="1"/>
        <v>28.295810760683025</v>
      </c>
    </row>
    <row r="73" spans="1:9" ht="30" customHeight="1" x14ac:dyDescent="0.2">
      <c r="A73" s="18" t="s">
        <v>50</v>
      </c>
      <c r="B73" s="3">
        <v>4437.3</v>
      </c>
      <c r="C73" s="4">
        <f>B91/$B$110</f>
        <v>2.1880257485748029E-4</v>
      </c>
      <c r="D73" s="3">
        <v>17993</v>
      </c>
      <c r="E73" s="4">
        <f>D73/$D$110</f>
        <v>2.5920447434202715E-2</v>
      </c>
      <c r="F73" s="3">
        <v>5325.9</v>
      </c>
      <c r="G73" s="4">
        <f>F73/$F$110</f>
        <v>3.3965118074367397E-2</v>
      </c>
      <c r="H73" s="3">
        <f t="shared" si="0"/>
        <v>20.025691298762752</v>
      </c>
      <c r="I73" s="14">
        <f t="shared" si="1"/>
        <v>29.599844383927081</v>
      </c>
    </row>
    <row r="74" spans="1:9" ht="33.75" customHeight="1" x14ac:dyDescent="0.2">
      <c r="A74" s="18" t="s">
        <v>51</v>
      </c>
      <c r="B74" s="3">
        <v>1297.7</v>
      </c>
      <c r="C74" s="4">
        <f>B92/$B$110</f>
        <v>0</v>
      </c>
      <c r="D74" s="3">
        <v>6538.9</v>
      </c>
      <c r="E74" s="4">
        <f>D74/$D$110</f>
        <v>9.4198418122329874E-3</v>
      </c>
      <c r="F74" s="3">
        <v>1615.6</v>
      </c>
      <c r="G74" s="4">
        <f>F74/$F$110</f>
        <v>1.0303243538359333E-2</v>
      </c>
      <c r="H74" s="3">
        <f t="shared" si="0"/>
        <v>24.497187331432514</v>
      </c>
      <c r="I74" s="14">
        <f t="shared" si="1"/>
        <v>24.707519613390634</v>
      </c>
    </row>
    <row r="75" spans="1:9" ht="30" x14ac:dyDescent="0.2">
      <c r="A75" s="11" t="s">
        <v>52</v>
      </c>
      <c r="B75" s="3">
        <f>SUM(B76:B77)</f>
        <v>3447</v>
      </c>
      <c r="C75" s="4">
        <f>B93/$B$110</f>
        <v>0</v>
      </c>
      <c r="D75" s="3">
        <f>SUM(D76:D77)</f>
        <v>2023</v>
      </c>
      <c r="E75" s="4">
        <f>D75/$D$110</f>
        <v>2.9143036269322566E-3</v>
      </c>
      <c r="F75" s="3">
        <f>SUM(F76:F77)</f>
        <v>550.1</v>
      </c>
      <c r="G75" s="4">
        <f>F75/$F$110</f>
        <v>3.5081791721041527E-3</v>
      </c>
      <c r="H75" s="3">
        <f t="shared" si="0"/>
        <v>-84.041195242239624</v>
      </c>
      <c r="I75" s="14">
        <f t="shared" si="1"/>
        <v>27.192288680177956</v>
      </c>
    </row>
    <row r="76" spans="1:9" ht="30" x14ac:dyDescent="0.2">
      <c r="A76" s="18" t="s">
        <v>53</v>
      </c>
      <c r="B76" s="3">
        <v>156.19999999999999</v>
      </c>
      <c r="C76" s="4">
        <f>B94/$B$110</f>
        <v>0</v>
      </c>
      <c r="D76" s="3">
        <v>256</v>
      </c>
      <c r="E76" s="4">
        <f>D76/$D$110</f>
        <v>3.6878978175712194E-4</v>
      </c>
      <c r="F76" s="3">
        <v>0</v>
      </c>
      <c r="G76" s="4">
        <f>F76/$F$110</f>
        <v>0</v>
      </c>
      <c r="H76" s="3">
        <f t="shared" si="0"/>
        <v>-100</v>
      </c>
      <c r="I76" s="14">
        <f t="shared" si="1"/>
        <v>0</v>
      </c>
    </row>
    <row r="77" spans="1:9" ht="30.75" thickBot="1" x14ac:dyDescent="0.25">
      <c r="A77" s="40" t="s">
        <v>54</v>
      </c>
      <c r="B77" s="28">
        <v>3290.8</v>
      </c>
      <c r="C77" s="29">
        <f>B95/$B$110</f>
        <v>0</v>
      </c>
      <c r="D77" s="28">
        <v>1767</v>
      </c>
      <c r="E77" s="29">
        <f>D77/$D$110</f>
        <v>2.5455138451751349E-3</v>
      </c>
      <c r="F77" s="28">
        <v>550.1</v>
      </c>
      <c r="G77" s="29">
        <f>F77/$F$110</f>
        <v>3.5081791721041527E-3</v>
      </c>
      <c r="H77" s="28">
        <f t="shared" si="0"/>
        <v>-83.283700012155094</v>
      </c>
      <c r="I77" s="30">
        <f t="shared" si="1"/>
        <v>31.131861912846638</v>
      </c>
    </row>
    <row r="78" spans="1:9" ht="15" thickBot="1" x14ac:dyDescent="0.25">
      <c r="A78" s="31" t="s">
        <v>87</v>
      </c>
      <c r="B78" s="32">
        <f>SUM(B79+B99)</f>
        <v>10116.5</v>
      </c>
      <c r="C78" s="33">
        <f>B96/$B$110</f>
        <v>0</v>
      </c>
      <c r="D78" s="32">
        <f>SUM(D79+D99)</f>
        <v>56433.2</v>
      </c>
      <c r="E78" s="33">
        <f>D78/$D$110</f>
        <v>8.1296826218187554E-2</v>
      </c>
      <c r="F78" s="32">
        <f>SUM(F79+F99)</f>
        <v>11515.9</v>
      </c>
      <c r="G78" s="33">
        <f>F78/$F$110</f>
        <v>7.3440902614132358E-2</v>
      </c>
      <c r="H78" s="32">
        <f t="shared" si="0"/>
        <v>13.832847328621554</v>
      </c>
      <c r="I78" s="34">
        <f t="shared" si="1"/>
        <v>20.406250221500819</v>
      </c>
    </row>
    <row r="79" spans="1:9" ht="15" x14ac:dyDescent="0.2">
      <c r="A79" s="23" t="s">
        <v>92</v>
      </c>
      <c r="B79" s="24">
        <f>SUM(B80:B98)</f>
        <v>567.60000000000014</v>
      </c>
      <c r="C79" s="25">
        <f t="shared" ref="C79:C109" si="5">B97/$B$110</f>
        <v>0</v>
      </c>
      <c r="D79" s="24">
        <f>SUM(D80:D98)</f>
        <v>5878.6000000000013</v>
      </c>
      <c r="E79" s="25">
        <f>D79/$D$110</f>
        <v>8.4686234806149122E-3</v>
      </c>
      <c r="F79" s="24">
        <f>SUM(F80:F98)</f>
        <v>838.7</v>
      </c>
      <c r="G79" s="25">
        <f>F79/$F$110</f>
        <v>5.3486818244751011E-3</v>
      </c>
      <c r="H79" s="24">
        <f t="shared" ref="H79:H80" si="6">F79/B79*100-100</f>
        <v>47.762508809020403</v>
      </c>
      <c r="I79" s="26">
        <f t="shared" ref="I79:I80" si="7">F79/D79*100</f>
        <v>14.267002347497701</v>
      </c>
    </row>
    <row r="80" spans="1:9" ht="75" x14ac:dyDescent="0.2">
      <c r="A80" s="18" t="s">
        <v>115</v>
      </c>
      <c r="B80" s="3">
        <v>140.9</v>
      </c>
      <c r="C80" s="4">
        <f t="shared" si="5"/>
        <v>0</v>
      </c>
      <c r="D80" s="3">
        <v>507</v>
      </c>
      <c r="E80" s="4">
        <f>D80/$D$110</f>
        <v>7.3037663808930007E-4</v>
      </c>
      <c r="F80" s="3">
        <v>156.1</v>
      </c>
      <c r="G80" s="4">
        <f>F80/$F$110</f>
        <v>9.9550403338567197E-4</v>
      </c>
      <c r="H80" s="3">
        <f t="shared" si="6"/>
        <v>10.787792760823265</v>
      </c>
      <c r="I80" s="14">
        <f t="shared" si="7"/>
        <v>30.788954635108478</v>
      </c>
    </row>
    <row r="81" spans="1:9" ht="60" x14ac:dyDescent="0.2">
      <c r="A81" s="18" t="s">
        <v>59</v>
      </c>
      <c r="B81" s="3">
        <v>0</v>
      </c>
      <c r="C81" s="4">
        <f t="shared" si="5"/>
        <v>6.6965509841557483E-2</v>
      </c>
      <c r="D81" s="3">
        <v>1533.3</v>
      </c>
      <c r="E81" s="4">
        <f t="shared" ref="E81:E109" si="8">D81/$D$110</f>
        <v>2.2088491108132619E-3</v>
      </c>
      <c r="F81" s="3">
        <v>0</v>
      </c>
      <c r="G81" s="4">
        <f t="shared" ref="G81:G109" si="9">F81/$F$110</f>
        <v>0</v>
      </c>
      <c r="H81" s="3" t="s">
        <v>78</v>
      </c>
      <c r="I81" s="14">
        <f t="shared" ref="I81:I109" si="10">F81/D81*100</f>
        <v>0</v>
      </c>
    </row>
    <row r="82" spans="1:9" ht="60" x14ac:dyDescent="0.2">
      <c r="A82" s="18" t="s">
        <v>60</v>
      </c>
      <c r="B82" s="3">
        <v>145.80000000000001</v>
      </c>
      <c r="C82" s="4">
        <f t="shared" si="5"/>
        <v>4.0134844099658966E-3</v>
      </c>
      <c r="D82" s="3">
        <v>572.6</v>
      </c>
      <c r="E82" s="4">
        <f t="shared" si="8"/>
        <v>8.2487901966456266E-4</v>
      </c>
      <c r="F82" s="3">
        <v>143</v>
      </c>
      <c r="G82" s="4">
        <f t="shared" si="9"/>
        <v>9.1196077369731657E-4</v>
      </c>
      <c r="H82" s="3">
        <f t="shared" ref="H82:H106" si="11">F82/B82*100-100</f>
        <v>-1.9204389574759944</v>
      </c>
      <c r="I82" s="14">
        <f t="shared" si="10"/>
        <v>24.973803702410059</v>
      </c>
    </row>
    <row r="83" spans="1:9" ht="45" x14ac:dyDescent="0.2">
      <c r="A83" s="18" t="s">
        <v>61</v>
      </c>
      <c r="B83" s="3">
        <v>7.2</v>
      </c>
      <c r="C83" s="4">
        <f t="shared" si="5"/>
        <v>2.6859418644363765E-3</v>
      </c>
      <c r="D83" s="3">
        <v>51.8</v>
      </c>
      <c r="E83" s="4">
        <f t="shared" si="8"/>
        <v>7.462230740241764E-5</v>
      </c>
      <c r="F83" s="3">
        <v>6.7</v>
      </c>
      <c r="G83" s="4">
        <f t="shared" si="9"/>
        <v>4.2728232054349797E-5</v>
      </c>
      <c r="H83" s="3">
        <f t="shared" si="11"/>
        <v>-6.9444444444444429</v>
      </c>
      <c r="I83" s="14">
        <f t="shared" si="10"/>
        <v>12.934362934362936</v>
      </c>
    </row>
    <row r="84" spans="1:9" ht="50.25" customHeight="1" x14ac:dyDescent="0.2">
      <c r="A84" s="18" t="s">
        <v>62</v>
      </c>
      <c r="B84" s="3">
        <v>154.30000000000001</v>
      </c>
      <c r="C84" s="4">
        <f t="shared" si="5"/>
        <v>5.1523798637112428E-2</v>
      </c>
      <c r="D84" s="3">
        <v>1452.4</v>
      </c>
      <c r="E84" s="4">
        <f t="shared" si="8"/>
        <v>2.0923057774376716E-3</v>
      </c>
      <c r="F84" s="3">
        <v>334.8</v>
      </c>
      <c r="G84" s="4">
        <f t="shared" si="9"/>
        <v>2.1351361331039273E-3</v>
      </c>
      <c r="H84" s="3">
        <f t="shared" si="11"/>
        <v>116.97990926766039</v>
      </c>
      <c r="I84" s="14">
        <f t="shared" si="10"/>
        <v>23.051500963921782</v>
      </c>
    </row>
    <row r="85" spans="1:9" ht="50.25" hidden="1" customHeight="1" x14ac:dyDescent="0.2">
      <c r="A85" s="18" t="s">
        <v>83</v>
      </c>
      <c r="B85" s="3">
        <v>0</v>
      </c>
      <c r="C85" s="4">
        <f t="shared" si="5"/>
        <v>0</v>
      </c>
      <c r="D85" s="3">
        <v>0</v>
      </c>
      <c r="E85" s="4">
        <f t="shared" si="8"/>
        <v>0</v>
      </c>
      <c r="F85" s="3">
        <v>0</v>
      </c>
      <c r="G85" s="4">
        <f t="shared" si="9"/>
        <v>0</v>
      </c>
      <c r="H85" s="3" t="s">
        <v>90</v>
      </c>
      <c r="I85" s="14" t="s">
        <v>78</v>
      </c>
    </row>
    <row r="86" spans="1:9" ht="50.25" hidden="1" customHeight="1" x14ac:dyDescent="0.2">
      <c r="A86" s="18" t="s">
        <v>84</v>
      </c>
      <c r="B86" s="3">
        <v>0</v>
      </c>
      <c r="C86" s="4">
        <f t="shared" si="5"/>
        <v>0</v>
      </c>
      <c r="D86" s="3">
        <v>0</v>
      </c>
      <c r="E86" s="4">
        <f t="shared" si="8"/>
        <v>0</v>
      </c>
      <c r="F86" s="3">
        <v>0</v>
      </c>
      <c r="G86" s="4">
        <f t="shared" si="9"/>
        <v>0</v>
      </c>
      <c r="H86" s="3" t="s">
        <v>90</v>
      </c>
      <c r="I86" s="14" t="s">
        <v>78</v>
      </c>
    </row>
    <row r="87" spans="1:9" ht="63.75" hidden="1" customHeight="1" x14ac:dyDescent="0.2">
      <c r="A87" s="18" t="s">
        <v>85</v>
      </c>
      <c r="B87" s="3">
        <v>0</v>
      </c>
      <c r="C87" s="4">
        <f t="shared" si="5"/>
        <v>0</v>
      </c>
      <c r="D87" s="3">
        <v>0</v>
      </c>
      <c r="E87" s="4">
        <f t="shared" si="8"/>
        <v>0</v>
      </c>
      <c r="F87" s="3">
        <v>0</v>
      </c>
      <c r="G87" s="4">
        <f t="shared" si="9"/>
        <v>0</v>
      </c>
      <c r="H87" s="3" t="s">
        <v>90</v>
      </c>
      <c r="I87" s="14" t="s">
        <v>78</v>
      </c>
    </row>
    <row r="88" spans="1:9" ht="30" x14ac:dyDescent="0.2">
      <c r="A88" s="18" t="s">
        <v>63</v>
      </c>
      <c r="B88" s="3">
        <v>88</v>
      </c>
      <c r="C88" s="4">
        <f t="shared" si="5"/>
        <v>8.7422849300427853E-3</v>
      </c>
      <c r="D88" s="3">
        <v>785.1</v>
      </c>
      <c r="E88" s="4">
        <f t="shared" si="8"/>
        <v>1.1310033502246737E-3</v>
      </c>
      <c r="F88" s="3">
        <v>89.9</v>
      </c>
      <c r="G88" s="4">
        <f t="shared" si="9"/>
        <v>5.7332359129642495E-4</v>
      </c>
      <c r="H88" s="3">
        <f t="shared" si="11"/>
        <v>2.1590909090909207</v>
      </c>
      <c r="I88" s="14">
        <f t="shared" si="10"/>
        <v>11.450770602471023</v>
      </c>
    </row>
    <row r="89" spans="1:9" ht="60" x14ac:dyDescent="0.2">
      <c r="A89" s="18" t="s">
        <v>64</v>
      </c>
      <c r="B89" s="3">
        <v>0.2</v>
      </c>
      <c r="C89" s="4">
        <f t="shared" si="5"/>
        <v>5.0352643829381684E-3</v>
      </c>
      <c r="D89" s="3">
        <v>1.6</v>
      </c>
      <c r="E89" s="4">
        <f t="shared" si="8"/>
        <v>2.3049361359820124E-6</v>
      </c>
      <c r="F89" s="3">
        <v>0.2</v>
      </c>
      <c r="G89" s="4">
        <f t="shared" si="9"/>
        <v>1.2754696135626805E-6</v>
      </c>
      <c r="H89" s="3" t="s">
        <v>90</v>
      </c>
      <c r="I89" s="14">
        <f t="shared" si="10"/>
        <v>12.5</v>
      </c>
    </row>
    <row r="90" spans="1:9" ht="27" customHeight="1" x14ac:dyDescent="0.2">
      <c r="A90" s="18" t="s">
        <v>116</v>
      </c>
      <c r="B90" s="3">
        <v>0</v>
      </c>
      <c r="C90" s="4">
        <f t="shared" si="5"/>
        <v>5.0352643829381684E-3</v>
      </c>
      <c r="D90" s="3">
        <v>6</v>
      </c>
      <c r="E90" s="4">
        <f t="shared" si="8"/>
        <v>8.6435105099325454E-6</v>
      </c>
      <c r="F90" s="3">
        <v>0</v>
      </c>
      <c r="G90" s="4">
        <f t="shared" si="9"/>
        <v>0</v>
      </c>
      <c r="H90" s="3" t="s">
        <v>78</v>
      </c>
      <c r="I90" s="14" t="s">
        <v>78</v>
      </c>
    </row>
    <row r="91" spans="1:9" ht="15" x14ac:dyDescent="0.2">
      <c r="A91" s="18" t="s">
        <v>65</v>
      </c>
      <c r="B91" s="3">
        <v>31.2</v>
      </c>
      <c r="C91" s="4">
        <f t="shared" si="5"/>
        <v>5.0352643829381684E-3</v>
      </c>
      <c r="D91" s="3">
        <v>169</v>
      </c>
      <c r="E91" s="4">
        <f t="shared" si="8"/>
        <v>2.4345887936310005E-4</v>
      </c>
      <c r="F91" s="3">
        <v>63</v>
      </c>
      <c r="G91" s="4">
        <f t="shared" si="9"/>
        <v>4.0177292827224434E-4</v>
      </c>
      <c r="H91" s="3">
        <f t="shared" si="11"/>
        <v>101.92307692307691</v>
      </c>
      <c r="I91" s="14">
        <f t="shared" si="10"/>
        <v>37.278106508875744</v>
      </c>
    </row>
    <row r="92" spans="1:9" ht="30" x14ac:dyDescent="0.2">
      <c r="A92" s="18" t="s">
        <v>66</v>
      </c>
      <c r="B92" s="3">
        <v>0</v>
      </c>
      <c r="C92" s="4">
        <f t="shared" si="5"/>
        <v>1</v>
      </c>
      <c r="D92" s="3">
        <v>0</v>
      </c>
      <c r="E92" s="4">
        <f t="shared" si="8"/>
        <v>0</v>
      </c>
      <c r="F92" s="3">
        <v>0</v>
      </c>
      <c r="G92" s="4">
        <f t="shared" si="9"/>
        <v>0</v>
      </c>
      <c r="H92" s="3" t="s">
        <v>90</v>
      </c>
      <c r="I92" s="14" t="e">
        <f t="shared" si="10"/>
        <v>#DIV/0!</v>
      </c>
    </row>
    <row r="93" spans="1:9" ht="45" x14ac:dyDescent="0.2">
      <c r="A93" s="18" t="s">
        <v>67</v>
      </c>
      <c r="B93" s="3">
        <v>0</v>
      </c>
      <c r="C93" s="4">
        <f t="shared" si="5"/>
        <v>0</v>
      </c>
      <c r="D93" s="3">
        <v>529.79999999999995</v>
      </c>
      <c r="E93" s="4">
        <f t="shared" si="8"/>
        <v>7.632219780270437E-4</v>
      </c>
      <c r="F93" s="3">
        <v>0</v>
      </c>
      <c r="G93" s="4">
        <f t="shared" si="9"/>
        <v>0</v>
      </c>
      <c r="H93" s="3" t="s">
        <v>90</v>
      </c>
      <c r="I93" s="14">
        <f t="shared" si="10"/>
        <v>0</v>
      </c>
    </row>
    <row r="94" spans="1:9" ht="30" x14ac:dyDescent="0.2">
      <c r="A94" s="18" t="s">
        <v>68</v>
      </c>
      <c r="B94" s="3">
        <v>0</v>
      </c>
      <c r="C94" s="4">
        <f t="shared" si="5"/>
        <v>0</v>
      </c>
      <c r="D94" s="3">
        <v>270</v>
      </c>
      <c r="E94" s="4">
        <f t="shared" si="8"/>
        <v>3.8895797294696458E-4</v>
      </c>
      <c r="F94" s="3">
        <v>45</v>
      </c>
      <c r="G94" s="4">
        <f t="shared" si="9"/>
        <v>2.8698066305160309E-4</v>
      </c>
      <c r="H94" s="3" t="s">
        <v>78</v>
      </c>
      <c r="I94" s="14" t="s">
        <v>78</v>
      </c>
    </row>
    <row r="95" spans="1:9" ht="30" hidden="1" x14ac:dyDescent="0.2">
      <c r="A95" s="6" t="s">
        <v>77</v>
      </c>
      <c r="B95" s="3">
        <v>0</v>
      </c>
      <c r="C95" s="4">
        <f t="shared" si="5"/>
        <v>0</v>
      </c>
      <c r="D95" s="3">
        <v>0</v>
      </c>
      <c r="E95" s="4">
        <f t="shared" si="8"/>
        <v>0</v>
      </c>
      <c r="F95" s="3">
        <v>0</v>
      </c>
      <c r="G95" s="4">
        <f t="shared" si="9"/>
        <v>0</v>
      </c>
      <c r="H95" s="3" t="s">
        <v>90</v>
      </c>
      <c r="I95" s="14" t="s">
        <v>90</v>
      </c>
    </row>
    <row r="96" spans="1:9" ht="30" hidden="1" x14ac:dyDescent="0.2">
      <c r="A96" s="6" t="s">
        <v>69</v>
      </c>
      <c r="B96" s="3">
        <v>0</v>
      </c>
      <c r="C96" s="4">
        <f t="shared" si="5"/>
        <v>0</v>
      </c>
      <c r="D96" s="3">
        <v>0</v>
      </c>
      <c r="E96" s="4">
        <f t="shared" si="8"/>
        <v>0</v>
      </c>
      <c r="F96" s="3">
        <v>0</v>
      </c>
      <c r="G96" s="4">
        <f t="shared" si="9"/>
        <v>0</v>
      </c>
      <c r="H96" s="3" t="s">
        <v>90</v>
      </c>
      <c r="I96" s="14" t="s">
        <v>90</v>
      </c>
    </row>
    <row r="97" spans="1:9" ht="45" hidden="1" x14ac:dyDescent="0.2">
      <c r="A97" s="6" t="s">
        <v>70</v>
      </c>
      <c r="B97" s="3">
        <v>0</v>
      </c>
      <c r="C97" s="4">
        <f t="shared" si="5"/>
        <v>0</v>
      </c>
      <c r="D97" s="3">
        <v>0</v>
      </c>
      <c r="E97" s="4">
        <f t="shared" si="8"/>
        <v>0</v>
      </c>
      <c r="F97" s="3">
        <v>0</v>
      </c>
      <c r="G97" s="4">
        <f t="shared" si="9"/>
        <v>0</v>
      </c>
      <c r="H97" s="3" t="s">
        <v>90</v>
      </c>
      <c r="I97" s="14" t="s">
        <v>90</v>
      </c>
    </row>
    <row r="98" spans="1:9" ht="45" hidden="1" x14ac:dyDescent="0.2">
      <c r="A98" s="6" t="s">
        <v>71</v>
      </c>
      <c r="B98" s="3">
        <v>0</v>
      </c>
      <c r="C98" s="4">
        <f t="shared" si="5"/>
        <v>0</v>
      </c>
      <c r="D98" s="3">
        <v>0</v>
      </c>
      <c r="E98" s="4">
        <f t="shared" si="8"/>
        <v>0</v>
      </c>
      <c r="F98" s="3">
        <v>0</v>
      </c>
      <c r="G98" s="4">
        <f t="shared" si="9"/>
        <v>0</v>
      </c>
      <c r="H98" s="3" t="s">
        <v>90</v>
      </c>
      <c r="I98" s="14" t="s">
        <v>90</v>
      </c>
    </row>
    <row r="99" spans="1:9" ht="30" x14ac:dyDescent="0.2">
      <c r="A99" s="11" t="s">
        <v>91</v>
      </c>
      <c r="B99" s="3">
        <f>SUM(B100:B106)</f>
        <v>9548.9</v>
      </c>
      <c r="C99" s="4">
        <f t="shared" si="5"/>
        <v>0</v>
      </c>
      <c r="D99" s="3">
        <f>SUM(D100:D106)</f>
        <v>50554.6</v>
      </c>
      <c r="E99" s="4">
        <f t="shared" si="8"/>
        <v>7.282820273757265E-2</v>
      </c>
      <c r="F99" s="3">
        <f>SUM(F100:F106)</f>
        <v>10677.199999999999</v>
      </c>
      <c r="G99" s="4">
        <f t="shared" si="9"/>
        <v>6.8092220789657251E-2</v>
      </c>
      <c r="H99" s="3">
        <f t="shared" si="11"/>
        <v>11.816020693483026</v>
      </c>
      <c r="I99" s="14">
        <f t="shared" si="10"/>
        <v>21.120135457505349</v>
      </c>
    </row>
    <row r="100" spans="1:9" ht="30" x14ac:dyDescent="0.2">
      <c r="A100" s="18" t="s">
        <v>72</v>
      </c>
      <c r="B100" s="3">
        <v>572.29999999999995</v>
      </c>
      <c r="C100" s="4">
        <f t="shared" si="5"/>
        <v>0</v>
      </c>
      <c r="D100" s="3">
        <v>2148</v>
      </c>
      <c r="E100" s="4">
        <f t="shared" si="8"/>
        <v>3.0943767625558512E-3</v>
      </c>
      <c r="F100" s="3">
        <v>373</v>
      </c>
      <c r="G100" s="4">
        <f t="shared" si="9"/>
        <v>2.378750829294399E-3</v>
      </c>
      <c r="H100" s="3">
        <f t="shared" si="11"/>
        <v>-34.824392800978501</v>
      </c>
      <c r="I100" s="14">
        <f t="shared" si="10"/>
        <v>17.364990689013034</v>
      </c>
    </row>
    <row r="101" spans="1:9" ht="15" x14ac:dyDescent="0.2">
      <c r="A101" s="18" t="s">
        <v>73</v>
      </c>
      <c r="B101" s="3">
        <v>383</v>
      </c>
      <c r="C101" s="4">
        <f t="shared" si="5"/>
        <v>0</v>
      </c>
      <c r="D101" s="3">
        <v>2821</v>
      </c>
      <c r="E101" s="4">
        <f t="shared" si="8"/>
        <v>4.0638905247532857E-3</v>
      </c>
      <c r="F101" s="3">
        <v>523</v>
      </c>
      <c r="G101" s="4">
        <f t="shared" si="9"/>
        <v>3.3353530394664094E-3</v>
      </c>
      <c r="H101" s="3">
        <f t="shared" si="11"/>
        <v>36.553524804177556</v>
      </c>
      <c r="I101" s="14">
        <f t="shared" si="10"/>
        <v>18.539524991137895</v>
      </c>
    </row>
    <row r="102" spans="1:9" ht="30" customHeight="1" x14ac:dyDescent="0.2">
      <c r="A102" s="18" t="s">
        <v>74</v>
      </c>
      <c r="B102" s="3">
        <v>7347</v>
      </c>
      <c r="C102" s="4">
        <f t="shared" si="5"/>
        <v>0</v>
      </c>
      <c r="D102" s="3">
        <v>37728</v>
      </c>
      <c r="E102" s="4">
        <f t="shared" si="8"/>
        <v>5.4350394086455846E-2</v>
      </c>
      <c r="F102" s="3">
        <v>7971.4</v>
      </c>
      <c r="G102" s="4">
        <f t="shared" si="9"/>
        <v>5.083639238776775E-2</v>
      </c>
      <c r="H102" s="3">
        <f t="shared" si="11"/>
        <v>8.4987069552198165</v>
      </c>
      <c r="I102" s="14">
        <f t="shared" si="10"/>
        <v>21.128604749787954</v>
      </c>
    </row>
    <row r="103" spans="1:9" ht="62.25" hidden="1" customHeight="1" x14ac:dyDescent="0.2">
      <c r="A103" s="18" t="s">
        <v>86</v>
      </c>
      <c r="B103" s="3">
        <v>0</v>
      </c>
      <c r="C103" s="4">
        <f t="shared" si="5"/>
        <v>0</v>
      </c>
      <c r="D103" s="3">
        <v>0</v>
      </c>
      <c r="E103" s="4">
        <f t="shared" si="8"/>
        <v>0</v>
      </c>
      <c r="F103" s="3">
        <v>0</v>
      </c>
      <c r="G103" s="4">
        <f t="shared" si="9"/>
        <v>0</v>
      </c>
      <c r="H103" s="3" t="s">
        <v>90</v>
      </c>
      <c r="I103" s="14" t="s">
        <v>78</v>
      </c>
    </row>
    <row r="104" spans="1:9" ht="23.25" customHeight="1" x14ac:dyDescent="0.2">
      <c r="A104" s="18" t="s">
        <v>95</v>
      </c>
      <c r="B104" s="3">
        <v>0</v>
      </c>
      <c r="C104" s="4">
        <f t="shared" si="5"/>
        <v>0</v>
      </c>
      <c r="D104" s="3">
        <v>1392</v>
      </c>
      <c r="E104" s="4">
        <f t="shared" si="8"/>
        <v>2.0052944383043506E-3</v>
      </c>
      <c r="F104" s="3">
        <v>261.89999999999998</v>
      </c>
      <c r="G104" s="4">
        <f t="shared" si="9"/>
        <v>1.6702274589603299E-3</v>
      </c>
      <c r="H104" s="3" t="s">
        <v>78</v>
      </c>
      <c r="I104" s="14">
        <f t="shared" si="10"/>
        <v>18.81465517241379</v>
      </c>
    </row>
    <row r="105" spans="1:9" ht="30" customHeight="1" x14ac:dyDescent="0.2">
      <c r="A105" s="18" t="s">
        <v>96</v>
      </c>
      <c r="B105" s="3">
        <v>0</v>
      </c>
      <c r="C105" s="4">
        <f t="shared" si="5"/>
        <v>0</v>
      </c>
      <c r="D105" s="3">
        <v>896</v>
      </c>
      <c r="E105" s="4">
        <f t="shared" si="8"/>
        <v>1.2907642361499269E-3</v>
      </c>
      <c r="F105" s="3">
        <v>9.4</v>
      </c>
      <c r="G105" s="4">
        <f t="shared" si="9"/>
        <v>5.9947071837445986E-5</v>
      </c>
      <c r="H105" s="3" t="s">
        <v>78</v>
      </c>
      <c r="I105" s="14">
        <f t="shared" si="10"/>
        <v>1.049107142857143</v>
      </c>
    </row>
    <row r="106" spans="1:9" ht="30.75" thickBot="1" x14ac:dyDescent="0.25">
      <c r="A106" s="40" t="s">
        <v>75</v>
      </c>
      <c r="B106" s="28">
        <v>1246.5999999999999</v>
      </c>
      <c r="C106" s="29">
        <f t="shared" si="5"/>
        <v>0</v>
      </c>
      <c r="D106" s="28">
        <v>5569.6</v>
      </c>
      <c r="E106" s="29">
        <f t="shared" si="8"/>
        <v>8.0234826893533853E-3</v>
      </c>
      <c r="F106" s="28">
        <v>1538.5</v>
      </c>
      <c r="G106" s="29">
        <f t="shared" si="9"/>
        <v>9.8115500023309189E-3</v>
      </c>
      <c r="H106" s="28">
        <f t="shared" si="11"/>
        <v>23.41569067864593</v>
      </c>
      <c r="I106" s="30">
        <f t="shared" si="10"/>
        <v>27.623168629704104</v>
      </c>
    </row>
    <row r="107" spans="1:9" ht="29.25" thickBot="1" x14ac:dyDescent="0.25">
      <c r="A107" s="41" t="s">
        <v>88</v>
      </c>
      <c r="B107" s="32">
        <f>SUM(B108)</f>
        <v>718</v>
      </c>
      <c r="C107" s="33">
        <f t="shared" si="5"/>
        <v>0</v>
      </c>
      <c r="D107" s="32">
        <f>SUM(D108)</f>
        <v>0</v>
      </c>
      <c r="E107" s="33">
        <f t="shared" si="8"/>
        <v>0</v>
      </c>
      <c r="F107" s="32">
        <f>SUM(F108)</f>
        <v>0</v>
      </c>
      <c r="G107" s="33">
        <f t="shared" si="9"/>
        <v>0</v>
      </c>
      <c r="H107" s="32" t="s">
        <v>90</v>
      </c>
      <c r="I107" s="34" t="e">
        <f t="shared" si="10"/>
        <v>#DIV/0!</v>
      </c>
    </row>
    <row r="108" spans="1:9" ht="30" x14ac:dyDescent="0.2">
      <c r="A108" s="23" t="s">
        <v>89</v>
      </c>
      <c r="B108" s="24">
        <f>SUM(B109)</f>
        <v>718</v>
      </c>
      <c r="C108" s="25">
        <f t="shared" si="5"/>
        <v>0</v>
      </c>
      <c r="D108" s="24">
        <f>SUM(D109)</f>
        <v>0</v>
      </c>
      <c r="E108" s="25">
        <f t="shared" si="8"/>
        <v>0</v>
      </c>
      <c r="F108" s="24">
        <f>SUM(F109)</f>
        <v>0</v>
      </c>
      <c r="G108" s="25">
        <f t="shared" si="9"/>
        <v>0</v>
      </c>
      <c r="H108" s="24" t="s">
        <v>90</v>
      </c>
      <c r="I108" s="26" t="e">
        <f t="shared" si="10"/>
        <v>#DIV/0!</v>
      </c>
    </row>
    <row r="109" spans="1:9" ht="77.25" customHeight="1" thickBot="1" x14ac:dyDescent="0.25">
      <c r="A109" s="40" t="s">
        <v>58</v>
      </c>
      <c r="B109" s="28">
        <v>718</v>
      </c>
      <c r="C109" s="29">
        <f t="shared" si="5"/>
        <v>0</v>
      </c>
      <c r="D109" s="28">
        <v>0</v>
      </c>
      <c r="E109" s="29">
        <f t="shared" si="8"/>
        <v>0</v>
      </c>
      <c r="F109" s="28">
        <v>0</v>
      </c>
      <c r="G109" s="29">
        <f t="shared" si="9"/>
        <v>0</v>
      </c>
      <c r="H109" s="28" t="s">
        <v>90</v>
      </c>
      <c r="I109" s="30" t="e">
        <f t="shared" si="10"/>
        <v>#DIV/0!</v>
      </c>
    </row>
    <row r="110" spans="1:9" ht="15.75" thickBot="1" x14ac:dyDescent="0.25">
      <c r="A110" s="42" t="s">
        <v>76</v>
      </c>
      <c r="B110" s="43">
        <f>SUM(B5+B22+B38+B40+B56+B63+B65+B67+B71+B78+B107)</f>
        <v>142594.29999999999</v>
      </c>
      <c r="C110" s="43" t="s">
        <v>78</v>
      </c>
      <c r="D110" s="43">
        <f>SUM(D5+D22+D38+D40+D56+D63+D65+D67+D71+D78+D107)</f>
        <v>694162.4</v>
      </c>
      <c r="E110" s="43" t="s">
        <v>90</v>
      </c>
      <c r="F110" s="43">
        <f>SUM(F5+F22+F38+F40+F56+F63+F65+F67+F71+F78+F107)</f>
        <v>156804.99000000002</v>
      </c>
      <c r="G110" s="44" t="s">
        <v>78</v>
      </c>
      <c r="H110" s="45" t="s">
        <v>90</v>
      </c>
      <c r="I110" s="46">
        <f t="shared" ref="I110" si="12">F110/D110*100/100</f>
        <v>0.22589092984581133</v>
      </c>
    </row>
  </sheetData>
  <mergeCells count="1">
    <mergeCell ref="A1:I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НА 01.04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Екатерина Козлова</dc:creator>
  <cp:lastModifiedBy>Maria</cp:lastModifiedBy>
  <dcterms:created xsi:type="dcterms:W3CDTF">2021-07-16T11:47:31Z</dcterms:created>
  <dcterms:modified xsi:type="dcterms:W3CDTF">2024-05-24T09:50:10Z</dcterms:modified>
</cp:coreProperties>
</file>