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D22" i="3" l="1"/>
  <c r="D21" i="3"/>
  <c r="D137" i="3" l="1"/>
  <c r="D144" i="3"/>
  <c r="D154" i="3"/>
  <c r="D158" i="3"/>
  <c r="D162" i="3"/>
  <c r="I118" i="3"/>
  <c r="D99" i="3"/>
  <c r="I126" i="3"/>
  <c r="F125" i="3"/>
  <c r="D125" i="3"/>
  <c r="B125" i="3"/>
  <c r="B124" i="3"/>
  <c r="F82" i="3" l="1"/>
  <c r="D82" i="3"/>
  <c r="I83" i="3"/>
  <c r="H83" i="3"/>
  <c r="F111" i="3" l="1"/>
  <c r="D111" i="3"/>
  <c r="H120" i="3"/>
  <c r="I120" i="3"/>
  <c r="D81" i="3" l="1"/>
  <c r="I55" i="3"/>
  <c r="H55" i="3"/>
  <c r="F54" i="3"/>
  <c r="D54" i="3"/>
  <c r="B54" i="3"/>
  <c r="F6" i="3"/>
  <c r="D6" i="3"/>
  <c r="D9" i="3"/>
  <c r="B82" i="3"/>
  <c r="B27" i="3"/>
  <c r="H54" i="3" l="1"/>
  <c r="I54" i="3"/>
  <c r="B9" i="3"/>
  <c r="B70" i="3"/>
  <c r="B69" i="3" s="1"/>
  <c r="D70" i="3"/>
  <c r="F70" i="3"/>
  <c r="I44" i="3"/>
  <c r="I46" i="3"/>
  <c r="I47" i="3"/>
  <c r="I48" i="3"/>
  <c r="I50" i="3"/>
  <c r="I52" i="3"/>
  <c r="I53" i="3"/>
  <c r="H44" i="3"/>
  <c r="H46" i="3"/>
  <c r="H47" i="3"/>
  <c r="H48" i="3"/>
  <c r="H50" i="3"/>
  <c r="H52" i="3"/>
  <c r="H53" i="3"/>
  <c r="F51" i="3"/>
  <c r="D51" i="3"/>
  <c r="I51" i="3" s="1"/>
  <c r="B51" i="3"/>
  <c r="F22" i="3"/>
  <c r="I36" i="3"/>
  <c r="H36" i="3"/>
  <c r="F35" i="3"/>
  <c r="H35" i="3" s="1"/>
  <c r="D35" i="3"/>
  <c r="B35" i="3"/>
  <c r="H70" i="3" l="1"/>
  <c r="I70" i="3"/>
  <c r="H51" i="3"/>
  <c r="I35" i="3"/>
  <c r="I156" i="3"/>
  <c r="I159" i="3"/>
  <c r="I160" i="3"/>
  <c r="I161" i="3"/>
  <c r="H156" i="3"/>
  <c r="H161" i="3"/>
  <c r="I112" i="3"/>
  <c r="I113" i="3"/>
  <c r="H112" i="3"/>
  <c r="H113" i="3"/>
  <c r="H7" i="3"/>
  <c r="B158" i="3"/>
  <c r="B157" i="3" s="1"/>
  <c r="B145" i="3"/>
  <c r="B144" i="3" s="1"/>
  <c r="B111" i="3"/>
  <c r="F158" i="3" l="1"/>
  <c r="I142" i="3"/>
  <c r="I143" i="3"/>
  <c r="I146" i="3"/>
  <c r="I147" i="3"/>
  <c r="H139" i="3"/>
  <c r="H142" i="3"/>
  <c r="H143" i="3"/>
  <c r="F145" i="3"/>
  <c r="D145" i="3"/>
  <c r="H158" i="3" l="1"/>
  <c r="I158" i="3"/>
  <c r="I145" i="3"/>
  <c r="F144" i="3"/>
  <c r="I144" i="3" s="1"/>
  <c r="I117" i="3"/>
  <c r="I116" i="3"/>
  <c r="D57" i="3"/>
  <c r="I29" i="3"/>
  <c r="B59" i="3" l="1"/>
  <c r="I7" i="3" l="1"/>
  <c r="I10" i="3"/>
  <c r="I12" i="3"/>
  <c r="I14" i="3"/>
  <c r="I18" i="3"/>
  <c r="I20" i="3"/>
  <c r="I23" i="3"/>
  <c r="I24" i="3"/>
  <c r="I25" i="3"/>
  <c r="I26" i="3"/>
  <c r="I28" i="3"/>
  <c r="I33" i="3"/>
  <c r="I34" i="3"/>
  <c r="I37" i="3"/>
  <c r="I39" i="3"/>
  <c r="I42" i="3"/>
  <c r="I43" i="3"/>
  <c r="I58" i="3"/>
  <c r="I60" i="3"/>
  <c r="I62" i="3"/>
  <c r="I64" i="3"/>
  <c r="I65" i="3"/>
  <c r="I67" i="3"/>
  <c r="I68" i="3"/>
  <c r="I71" i="3"/>
  <c r="I72" i="3"/>
  <c r="I73" i="3"/>
  <c r="I77" i="3"/>
  <c r="I79" i="3"/>
  <c r="I80" i="3"/>
  <c r="I84" i="3"/>
  <c r="I85" i="3"/>
  <c r="I86" i="3"/>
  <c r="I87" i="3"/>
  <c r="I88" i="3"/>
  <c r="I89" i="3"/>
  <c r="I90" i="3"/>
  <c r="I91" i="3"/>
  <c r="I92" i="3"/>
  <c r="I93" i="3"/>
  <c r="I95" i="3"/>
  <c r="I96" i="3"/>
  <c r="I97" i="3"/>
  <c r="I98" i="3"/>
  <c r="I99" i="3"/>
  <c r="I100" i="3"/>
  <c r="I102" i="3"/>
  <c r="I103" i="3"/>
  <c r="I104" i="3"/>
  <c r="I106" i="3"/>
  <c r="I107" i="3"/>
  <c r="I110" i="3"/>
  <c r="I114" i="3"/>
  <c r="I115" i="3"/>
  <c r="I119" i="3"/>
  <c r="I123" i="3"/>
  <c r="I127" i="3"/>
  <c r="I130" i="3"/>
  <c r="I133" i="3"/>
  <c r="I136" i="3"/>
  <c r="I139" i="3"/>
  <c r="I150" i="3"/>
  <c r="I153" i="3"/>
  <c r="I164" i="3"/>
  <c r="H10" i="3"/>
  <c r="H14" i="3"/>
  <c r="H20" i="3"/>
  <c r="H23" i="3"/>
  <c r="H24" i="3"/>
  <c r="H25" i="3"/>
  <c r="H28" i="3"/>
  <c r="H33" i="3"/>
  <c r="H37" i="3"/>
  <c r="H42" i="3"/>
  <c r="H43" i="3"/>
  <c r="H60" i="3"/>
  <c r="H62" i="3"/>
  <c r="H65" i="3"/>
  <c r="H67" i="3"/>
  <c r="H68" i="3"/>
  <c r="H71" i="3"/>
  <c r="H72" i="3"/>
  <c r="H77" i="3"/>
  <c r="H79" i="3"/>
  <c r="H80" i="3"/>
  <c r="H84" i="3"/>
  <c r="H86" i="3"/>
  <c r="H87" i="3"/>
  <c r="H88" i="3"/>
  <c r="H92" i="3"/>
  <c r="H95" i="3"/>
  <c r="H100" i="3"/>
  <c r="H103" i="3"/>
  <c r="H104" i="3"/>
  <c r="H109" i="3"/>
  <c r="H114" i="3"/>
  <c r="H115" i="3"/>
  <c r="H119" i="3"/>
  <c r="H123" i="3"/>
  <c r="H136" i="3"/>
  <c r="H150" i="3"/>
  <c r="H153" i="3"/>
  <c r="H164" i="3"/>
  <c r="D32" i="3"/>
  <c r="D27" i="3"/>
  <c r="D17" i="3"/>
  <c r="D13" i="3"/>
  <c r="D5" i="3" s="1"/>
  <c r="F63" i="3"/>
  <c r="D63" i="3"/>
  <c r="B63" i="3"/>
  <c r="B45" i="3"/>
  <c r="B22" i="3"/>
  <c r="H63" i="3" l="1"/>
  <c r="I63" i="3"/>
  <c r="D163" i="3"/>
  <c r="F163" i="3"/>
  <c r="F162" i="3" s="1"/>
  <c r="B163" i="3"/>
  <c r="D157" i="3"/>
  <c r="D155" i="3"/>
  <c r="F155" i="3"/>
  <c r="F154" i="3" s="1"/>
  <c r="B155" i="3"/>
  <c r="D152" i="3"/>
  <c r="D151" i="3" s="1"/>
  <c r="F152" i="3"/>
  <c r="F151" i="3" s="1"/>
  <c r="B152" i="3"/>
  <c r="B149" i="3"/>
  <c r="F149" i="3"/>
  <c r="F148" i="3" s="1"/>
  <c r="D149" i="3"/>
  <c r="D148" i="3" s="1"/>
  <c r="F141" i="3"/>
  <c r="D141" i="3"/>
  <c r="D140" i="3" s="1"/>
  <c r="B141" i="3"/>
  <c r="F138" i="3"/>
  <c r="D138" i="3"/>
  <c r="B138" i="3"/>
  <c r="F135" i="3"/>
  <c r="D135" i="3"/>
  <c r="D134" i="3" s="1"/>
  <c r="B135" i="3"/>
  <c r="D132" i="3"/>
  <c r="D131" i="3" s="1"/>
  <c r="F132" i="3"/>
  <c r="F131" i="3" s="1"/>
  <c r="B132" i="3"/>
  <c r="B131" i="3" s="1"/>
  <c r="D129" i="3"/>
  <c r="D128" i="3" s="1"/>
  <c r="F129" i="3"/>
  <c r="F128" i="3" s="1"/>
  <c r="B129" i="3"/>
  <c r="B128" i="3" s="1"/>
  <c r="F122" i="3"/>
  <c r="D122" i="3"/>
  <c r="D121" i="3" s="1"/>
  <c r="B122" i="3"/>
  <c r="F66" i="3"/>
  <c r="D66" i="3"/>
  <c r="B66" i="3"/>
  <c r="H66" i="3" l="1"/>
  <c r="I162" i="3"/>
  <c r="I163" i="3"/>
  <c r="I154" i="3"/>
  <c r="I155" i="3"/>
  <c r="B140" i="3"/>
  <c r="I141" i="3"/>
  <c r="H141" i="3"/>
  <c r="H138" i="3"/>
  <c r="I131" i="3"/>
  <c r="I132" i="3"/>
  <c r="F134" i="3"/>
  <c r="I134" i="3" s="1"/>
  <c r="I135" i="3"/>
  <c r="F140" i="3"/>
  <c r="I149" i="3"/>
  <c r="F157" i="3"/>
  <c r="F121" i="3"/>
  <c r="I121" i="3" s="1"/>
  <c r="I122" i="3"/>
  <c r="I128" i="3"/>
  <c r="I129" i="3"/>
  <c r="F137" i="3"/>
  <c r="I137" i="3" s="1"/>
  <c r="I138" i="3"/>
  <c r="I151" i="3"/>
  <c r="I152" i="3"/>
  <c r="I82" i="3"/>
  <c r="I66" i="3"/>
  <c r="B162" i="3"/>
  <c r="H162" i="3" s="1"/>
  <c r="H163" i="3"/>
  <c r="B154" i="3"/>
  <c r="H154" i="3" s="1"/>
  <c r="H155" i="3"/>
  <c r="B151" i="3"/>
  <c r="H151" i="3" s="1"/>
  <c r="H152" i="3"/>
  <c r="B148" i="3"/>
  <c r="H149" i="3"/>
  <c r="B137" i="3"/>
  <c r="B134" i="3"/>
  <c r="H135" i="3"/>
  <c r="B121" i="3"/>
  <c r="H122" i="3"/>
  <c r="H82" i="3"/>
  <c r="F81" i="3"/>
  <c r="I157" i="3" l="1"/>
  <c r="H157" i="3"/>
  <c r="I140" i="3"/>
  <c r="H140" i="3"/>
  <c r="I148" i="3"/>
  <c r="H121" i="3"/>
  <c r="H134" i="3"/>
  <c r="H137" i="3"/>
  <c r="H148" i="3"/>
  <c r="H111" i="3"/>
  <c r="I111" i="3"/>
  <c r="B81" i="3"/>
  <c r="H81" i="3" s="1"/>
  <c r="D124" i="3"/>
  <c r="F45" i="3"/>
  <c r="D45" i="3"/>
  <c r="F41" i="3"/>
  <c r="F40" i="3" l="1"/>
  <c r="I81" i="3"/>
  <c r="H45" i="3"/>
  <c r="I45" i="3"/>
  <c r="F124" i="3"/>
  <c r="I124" i="3" s="1"/>
  <c r="I125" i="3"/>
  <c r="H22" i="3"/>
  <c r="I22" i="3"/>
  <c r="F9" i="3"/>
  <c r="I9" i="3" l="1"/>
  <c r="H9" i="3"/>
  <c r="F38" i="3"/>
  <c r="D38" i="3"/>
  <c r="B38" i="3"/>
  <c r="I38" i="3" l="1"/>
  <c r="B78" i="3"/>
  <c r="B75" i="3"/>
  <c r="B61" i="3"/>
  <c r="B57" i="3"/>
  <c r="B49" i="3"/>
  <c r="B41" i="3"/>
  <c r="B32" i="3"/>
  <c r="B21" i="3" s="1"/>
  <c r="B17" i="3"/>
  <c r="B13" i="3"/>
  <c r="F49" i="3"/>
  <c r="F32" i="3"/>
  <c r="I32" i="3" s="1"/>
  <c r="F78" i="3"/>
  <c r="F75" i="3"/>
  <c r="F61" i="3"/>
  <c r="F59" i="3"/>
  <c r="H59" i="3" s="1"/>
  <c r="F57" i="3"/>
  <c r="I57" i="3" s="1"/>
  <c r="F27" i="3"/>
  <c r="F17" i="3"/>
  <c r="I17" i="3" s="1"/>
  <c r="F13" i="3"/>
  <c r="I13" i="3" s="1"/>
  <c r="H41" i="3" l="1"/>
  <c r="B40" i="3"/>
  <c r="H49" i="3"/>
  <c r="I27" i="3"/>
  <c r="F21" i="3"/>
  <c r="H78" i="3"/>
  <c r="H75" i="3"/>
  <c r="H61" i="3"/>
  <c r="H32" i="3"/>
  <c r="H27" i="3"/>
  <c r="H13" i="3"/>
  <c r="F69" i="3"/>
  <c r="B74" i="3"/>
  <c r="B56" i="3"/>
  <c r="F74" i="3"/>
  <c r="F56" i="3"/>
  <c r="D78" i="3"/>
  <c r="I78" i="3" s="1"/>
  <c r="D75" i="3"/>
  <c r="I75" i="3" s="1"/>
  <c r="D61" i="3"/>
  <c r="I61" i="3" s="1"/>
  <c r="D59" i="3"/>
  <c r="D49" i="3"/>
  <c r="I49" i="3" s="1"/>
  <c r="D41" i="3"/>
  <c r="D40" i="3" s="1"/>
  <c r="H40" i="3" l="1"/>
  <c r="H74" i="3"/>
  <c r="H69" i="3"/>
  <c r="H56" i="3"/>
  <c r="D56" i="3"/>
  <c r="I59" i="3"/>
  <c r="I41" i="3"/>
  <c r="D69" i="3"/>
  <c r="I69" i="3" s="1"/>
  <c r="I21" i="3"/>
  <c r="D74" i="3"/>
  <c r="I74" i="3" s="1"/>
  <c r="B6" i="3"/>
  <c r="I56" i="3" l="1"/>
  <c r="D165" i="3"/>
  <c r="E118" i="3" s="1"/>
  <c r="H6" i="3"/>
  <c r="I40" i="3"/>
  <c r="H21" i="3"/>
  <c r="F5" i="3"/>
  <c r="F165" i="3" s="1"/>
  <c r="I6" i="3"/>
  <c r="B5" i="3"/>
  <c r="B165" i="3" s="1"/>
  <c r="C108" i="3" s="1"/>
  <c r="C126" i="3" l="1"/>
  <c r="C125" i="3"/>
  <c r="C118" i="3"/>
  <c r="G126" i="3"/>
  <c r="G118" i="3"/>
  <c r="E83" i="3"/>
  <c r="E126" i="3"/>
  <c r="C83" i="3"/>
  <c r="C120" i="3"/>
  <c r="E120" i="3"/>
  <c r="G120" i="3"/>
  <c r="G83" i="3"/>
  <c r="C54" i="3"/>
  <c r="C55" i="3"/>
  <c r="G55" i="3"/>
  <c r="G54" i="3"/>
  <c r="E70" i="3"/>
  <c r="E55" i="3"/>
  <c r="E54" i="3"/>
  <c r="C66" i="3"/>
  <c r="G70" i="3"/>
  <c r="G80" i="3"/>
  <c r="C70" i="3"/>
  <c r="C52" i="3"/>
  <c r="C53" i="3"/>
  <c r="C51" i="3"/>
  <c r="G52" i="3"/>
  <c r="G53" i="3"/>
  <c r="G51" i="3"/>
  <c r="E53" i="3"/>
  <c r="E52" i="3"/>
  <c r="E51" i="3"/>
  <c r="C36" i="3"/>
  <c r="C35" i="3"/>
  <c r="G36" i="3"/>
  <c r="G35" i="3"/>
  <c r="E36" i="3"/>
  <c r="E35" i="3"/>
  <c r="C107" i="3"/>
  <c r="C112" i="3"/>
  <c r="C110" i="3"/>
  <c r="C109" i="3"/>
  <c r="C113" i="3"/>
  <c r="C111" i="3"/>
  <c r="G8" i="3"/>
  <c r="G159" i="3"/>
  <c r="G109" i="3"/>
  <c r="G113" i="3"/>
  <c r="G160" i="3"/>
  <c r="G110" i="3"/>
  <c r="G161" i="3"/>
  <c r="G111" i="3"/>
  <c r="G158" i="3"/>
  <c r="G107" i="3"/>
  <c r="G112" i="3"/>
  <c r="E158" i="3"/>
  <c r="E111" i="3"/>
  <c r="E159" i="3"/>
  <c r="E107" i="3"/>
  <c r="E112" i="3"/>
  <c r="E160" i="3"/>
  <c r="E109" i="3"/>
  <c r="E113" i="3"/>
  <c r="E157" i="3"/>
  <c r="E110" i="3"/>
  <c r="C148" i="3"/>
  <c r="C8" i="3"/>
  <c r="E148" i="3"/>
  <c r="E8" i="3"/>
  <c r="E161" i="3"/>
  <c r="E140" i="3"/>
  <c r="E142" i="3"/>
  <c r="E144" i="3"/>
  <c r="E146" i="3"/>
  <c r="E139" i="3"/>
  <c r="E141" i="3"/>
  <c r="E143" i="3"/>
  <c r="E145" i="3"/>
  <c r="E147" i="3"/>
  <c r="E116" i="3"/>
  <c r="E117" i="3"/>
  <c r="E29" i="3"/>
  <c r="E12" i="3"/>
  <c r="E20" i="3"/>
  <c r="E28" i="3"/>
  <c r="E39" i="3"/>
  <c r="E47" i="3"/>
  <c r="E60" i="3"/>
  <c r="E68" i="3"/>
  <c r="E76" i="3"/>
  <c r="E85" i="3"/>
  <c r="E93" i="3"/>
  <c r="E101" i="3"/>
  <c r="E122" i="3"/>
  <c r="E131" i="3"/>
  <c r="E151" i="3"/>
  <c r="E11" i="3"/>
  <c r="E19" i="3"/>
  <c r="E27" i="3"/>
  <c r="E42" i="3"/>
  <c r="E50" i="3"/>
  <c r="E63" i="3"/>
  <c r="E71" i="3"/>
  <c r="E79" i="3"/>
  <c r="E88" i="3"/>
  <c r="E96" i="3"/>
  <c r="E104" i="3"/>
  <c r="E114" i="3"/>
  <c r="E125" i="3"/>
  <c r="E134" i="3"/>
  <c r="E154" i="3"/>
  <c r="E164" i="3"/>
  <c r="E162" i="3"/>
  <c r="E14" i="3"/>
  <c r="E22" i="3"/>
  <c r="E31" i="3"/>
  <c r="E49" i="3"/>
  <c r="E62" i="3"/>
  <c r="E78" i="3"/>
  <c r="E87" i="3"/>
  <c r="E95" i="3"/>
  <c r="E103" i="3"/>
  <c r="E124" i="3"/>
  <c r="E133" i="3"/>
  <c r="E153" i="3"/>
  <c r="E163" i="3"/>
  <c r="E13" i="3"/>
  <c r="E21" i="3"/>
  <c r="E30" i="3"/>
  <c r="E48" i="3"/>
  <c r="E61" i="3"/>
  <c r="E69" i="3"/>
  <c r="E77" i="3"/>
  <c r="E86" i="3"/>
  <c r="E94" i="3"/>
  <c r="E102" i="3"/>
  <c r="E123" i="3"/>
  <c r="E132" i="3"/>
  <c r="E152" i="3"/>
  <c r="E6" i="3"/>
  <c r="E16" i="3"/>
  <c r="E24" i="3"/>
  <c r="E33" i="3"/>
  <c r="E43" i="3"/>
  <c r="E56" i="3"/>
  <c r="E64" i="3"/>
  <c r="E72" i="3"/>
  <c r="E80" i="3"/>
  <c r="E89" i="3"/>
  <c r="E97" i="3"/>
  <c r="E105" i="3"/>
  <c r="E115" i="3"/>
  <c r="E127" i="3"/>
  <c r="E135" i="3"/>
  <c r="E7" i="3"/>
  <c r="E23" i="3"/>
  <c r="E46" i="3"/>
  <c r="E67" i="3"/>
  <c r="E84" i="3"/>
  <c r="E100" i="3"/>
  <c r="E121" i="3"/>
  <c r="E138" i="3"/>
  <c r="E10" i="3"/>
  <c r="E26" i="3"/>
  <c r="E45" i="3"/>
  <c r="E66" i="3"/>
  <c r="E82" i="3"/>
  <c r="E99" i="3"/>
  <c r="E119" i="3"/>
  <c r="E137" i="3"/>
  <c r="E17" i="3"/>
  <c r="E34" i="3"/>
  <c r="E57" i="3"/>
  <c r="E73" i="3"/>
  <c r="E90" i="3"/>
  <c r="E106" i="3"/>
  <c r="E128" i="3"/>
  <c r="E38" i="3"/>
  <c r="E155" i="3"/>
  <c r="E15" i="3"/>
  <c r="E32" i="3"/>
  <c r="E59" i="3"/>
  <c r="E75" i="3"/>
  <c r="E92" i="3"/>
  <c r="E130" i="3"/>
  <c r="E150" i="3"/>
  <c r="E5" i="3"/>
  <c r="E18" i="3"/>
  <c r="E37" i="3"/>
  <c r="E58" i="3"/>
  <c r="E74" i="3"/>
  <c r="E91" i="3"/>
  <c r="E129" i="3"/>
  <c r="E149" i="3"/>
  <c r="E9" i="3"/>
  <c r="E25" i="3"/>
  <c r="E44" i="3"/>
  <c r="E65" i="3"/>
  <c r="E81" i="3"/>
  <c r="E98" i="3"/>
  <c r="E136" i="3"/>
  <c r="E156" i="3"/>
  <c r="E41" i="3"/>
  <c r="E40" i="3"/>
  <c r="I5" i="3"/>
  <c r="H5" i="3"/>
  <c r="C161" i="3"/>
  <c r="C159" i="3" l="1"/>
  <c r="C160" i="3"/>
  <c r="C158" i="3"/>
  <c r="C143" i="3"/>
  <c r="C145" i="3"/>
  <c r="C147" i="3"/>
  <c r="C142" i="3"/>
  <c r="C144" i="3"/>
  <c r="C146" i="3"/>
  <c r="C141" i="3"/>
  <c r="G117" i="3"/>
  <c r="G143" i="3"/>
  <c r="G145" i="3"/>
  <c r="G147" i="3"/>
  <c r="G142" i="3"/>
  <c r="G144" i="3"/>
  <c r="G146" i="3"/>
  <c r="G148" i="3"/>
  <c r="C116" i="3"/>
  <c r="C117" i="3"/>
  <c r="G29" i="3"/>
  <c r="G116" i="3"/>
  <c r="C5" i="3"/>
  <c r="C29" i="3"/>
  <c r="G7" i="3"/>
  <c r="G9" i="3"/>
  <c r="G11" i="3"/>
  <c r="G13" i="3"/>
  <c r="G15" i="3"/>
  <c r="G17" i="3"/>
  <c r="G19" i="3"/>
  <c r="G21" i="3"/>
  <c r="G23" i="3"/>
  <c r="G25" i="3"/>
  <c r="G27" i="3"/>
  <c r="G30" i="3"/>
  <c r="G32" i="3"/>
  <c r="G34" i="3"/>
  <c r="G38" i="3"/>
  <c r="G40" i="3"/>
  <c r="G42" i="3"/>
  <c r="G44" i="3"/>
  <c r="G46" i="3"/>
  <c r="G48" i="3"/>
  <c r="G50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4" i="3"/>
  <c r="G86" i="3"/>
  <c r="G88" i="3"/>
  <c r="G90" i="3"/>
  <c r="G92" i="3"/>
  <c r="G94" i="3"/>
  <c r="G96" i="3"/>
  <c r="G98" i="3"/>
  <c r="G100" i="3"/>
  <c r="G102" i="3"/>
  <c r="G104" i="3"/>
  <c r="G106" i="3"/>
  <c r="G114" i="3"/>
  <c r="G121" i="3"/>
  <c r="G123" i="3"/>
  <c r="G125" i="3"/>
  <c r="G128" i="3"/>
  <c r="G130" i="3"/>
  <c r="G132" i="3"/>
  <c r="G134" i="3"/>
  <c r="G136" i="3"/>
  <c r="G138" i="3"/>
  <c r="G140" i="3"/>
  <c r="G150" i="3"/>
  <c r="G152" i="3"/>
  <c r="G154" i="3"/>
  <c r="G156" i="3"/>
  <c r="G162" i="3"/>
  <c r="G164" i="3"/>
  <c r="G10" i="3"/>
  <c r="G12" i="3"/>
  <c r="G14" i="3"/>
  <c r="G16" i="3"/>
  <c r="G18" i="3"/>
  <c r="G20" i="3"/>
  <c r="G22" i="3"/>
  <c r="G24" i="3"/>
  <c r="G26" i="3"/>
  <c r="G28" i="3"/>
  <c r="G31" i="3"/>
  <c r="G33" i="3"/>
  <c r="G37" i="3"/>
  <c r="G39" i="3"/>
  <c r="G43" i="3"/>
  <c r="G47" i="3"/>
  <c r="G56" i="3"/>
  <c r="G60" i="3"/>
  <c r="G64" i="3"/>
  <c r="G68" i="3"/>
  <c r="G72" i="3"/>
  <c r="G76" i="3"/>
  <c r="G85" i="3"/>
  <c r="G89" i="3"/>
  <c r="G93" i="3"/>
  <c r="G97" i="3"/>
  <c r="G101" i="3"/>
  <c r="G105" i="3"/>
  <c r="G115" i="3"/>
  <c r="G122" i="3"/>
  <c r="G127" i="3"/>
  <c r="G131" i="3"/>
  <c r="G135" i="3"/>
  <c r="G139" i="3"/>
  <c r="G151" i="3"/>
  <c r="G155" i="3"/>
  <c r="G41" i="3"/>
  <c r="G45" i="3"/>
  <c r="G49" i="3"/>
  <c r="G58" i="3"/>
  <c r="G62" i="3"/>
  <c r="G66" i="3"/>
  <c r="G74" i="3"/>
  <c r="G78" i="3"/>
  <c r="G82" i="3"/>
  <c r="G87" i="3"/>
  <c r="G91" i="3"/>
  <c r="G95" i="3"/>
  <c r="G99" i="3"/>
  <c r="G103" i="3"/>
  <c r="G119" i="3"/>
  <c r="G124" i="3"/>
  <c r="G129" i="3"/>
  <c r="G133" i="3"/>
  <c r="G137" i="3"/>
  <c r="G141" i="3"/>
  <c r="G149" i="3"/>
  <c r="G153" i="3"/>
  <c r="G157" i="3"/>
  <c r="G163" i="3"/>
  <c r="G6" i="3"/>
  <c r="G5" i="3"/>
  <c r="C7" i="3"/>
  <c r="C9" i="3"/>
  <c r="C11" i="3"/>
  <c r="C13" i="3"/>
  <c r="C15" i="3"/>
  <c r="C17" i="3"/>
  <c r="C19" i="3"/>
  <c r="C21" i="3"/>
  <c r="C23" i="3"/>
  <c r="C25" i="3"/>
  <c r="C27" i="3"/>
  <c r="C30" i="3"/>
  <c r="C32" i="3"/>
  <c r="C34" i="3"/>
  <c r="C38" i="3"/>
  <c r="C40" i="3"/>
  <c r="C42" i="3"/>
  <c r="C44" i="3"/>
  <c r="C46" i="3"/>
  <c r="C48" i="3"/>
  <c r="C50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4" i="3"/>
  <c r="C86" i="3"/>
  <c r="C88" i="3"/>
  <c r="C90" i="3"/>
  <c r="C92" i="3"/>
  <c r="C94" i="3"/>
  <c r="C96" i="3"/>
  <c r="C98" i="3"/>
  <c r="C100" i="3"/>
  <c r="C102" i="3"/>
  <c r="C104" i="3"/>
  <c r="C106" i="3"/>
  <c r="C114" i="3"/>
  <c r="C121" i="3"/>
  <c r="C123" i="3"/>
  <c r="C128" i="3"/>
  <c r="C130" i="3"/>
  <c r="C132" i="3"/>
  <c r="C134" i="3"/>
  <c r="C136" i="3"/>
  <c r="C138" i="3"/>
  <c r="C140" i="3"/>
  <c r="C150" i="3"/>
  <c r="C152" i="3"/>
  <c r="C154" i="3"/>
  <c r="C156" i="3"/>
  <c r="C162" i="3"/>
  <c r="C164" i="3"/>
  <c r="C10" i="3"/>
  <c r="C12" i="3"/>
  <c r="C14" i="3"/>
  <c r="C16" i="3"/>
  <c r="C18" i="3"/>
  <c r="C20" i="3"/>
  <c r="C22" i="3"/>
  <c r="C24" i="3"/>
  <c r="C26" i="3"/>
  <c r="C28" i="3"/>
  <c r="C31" i="3"/>
  <c r="C37" i="3"/>
  <c r="C41" i="3"/>
  <c r="C45" i="3"/>
  <c r="C49" i="3"/>
  <c r="C58" i="3"/>
  <c r="C62" i="3"/>
  <c r="C74" i="3"/>
  <c r="C78" i="3"/>
  <c r="C82" i="3"/>
  <c r="C87" i="3"/>
  <c r="C91" i="3"/>
  <c r="C95" i="3"/>
  <c r="C99" i="3"/>
  <c r="C103" i="3"/>
  <c r="C119" i="3"/>
  <c r="C124" i="3"/>
  <c r="C129" i="3"/>
  <c r="C133" i="3"/>
  <c r="C137" i="3"/>
  <c r="C149" i="3"/>
  <c r="C153" i="3"/>
  <c r="C157" i="3"/>
  <c r="C163" i="3"/>
  <c r="C33" i="3"/>
  <c r="C39" i="3"/>
  <c r="C43" i="3"/>
  <c r="C47" i="3"/>
  <c r="C56" i="3"/>
  <c r="C60" i="3"/>
  <c r="C64" i="3"/>
  <c r="C68" i="3"/>
  <c r="C72" i="3"/>
  <c r="C76" i="3"/>
  <c r="C80" i="3"/>
  <c r="C85" i="3"/>
  <c r="C89" i="3"/>
  <c r="C93" i="3"/>
  <c r="C97" i="3"/>
  <c r="C101" i="3"/>
  <c r="C105" i="3"/>
  <c r="C115" i="3"/>
  <c r="C122" i="3"/>
  <c r="C127" i="3"/>
  <c r="C131" i="3"/>
  <c r="C135" i="3"/>
  <c r="C139" i="3"/>
  <c r="C151" i="3"/>
  <c r="C155" i="3"/>
  <c r="C6" i="3"/>
</calcChain>
</file>

<file path=xl/sharedStrings.xml><?xml version="1.0" encoding="utf-8"?>
<sst xmlns="http://schemas.openxmlformats.org/spreadsheetml/2006/main" count="248" uniqueCount="163">
  <si>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</si>
  <si>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</si>
  <si>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</si>
  <si>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</si>
  <si>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</si>
  <si>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</si>
  <si>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</si>
  <si>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</si>
  <si>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</si>
  <si>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</si>
  <si>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</si>
  <si>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</si>
  <si>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</si>
  <si>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</si>
  <si>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</si>
  <si>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</si>
  <si>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</si>
  <si>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</si>
  <si>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</si>
  <si>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</si>
  <si>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</si>
  <si>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</si>
  <si>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</si>
  <si>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</si>
  <si>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</si>
  <si>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</si>
  <si>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</si>
  <si>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</si>
  <si>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</si>
  <si>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</si>
  <si>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</si>
  <si>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</si>
  <si>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</si>
  <si>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</si>
  <si>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</si>
  <si>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4.2. Подпрограмма «Профилактика правонарушений»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</si>
  <si>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</si>
  <si>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</si>
  <si>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</si>
  <si>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</si>
  <si>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</si>
  <si>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</si>
  <si>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</si>
  <si>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</si>
  <si>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</si>
  <si>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</si>
  <si>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</si>
  <si>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</si>
  <si>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</si>
  <si>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</si>
  <si>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</si>
  <si>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</si>
  <si>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</si>
  <si>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</si>
  <si>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</si>
  <si>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</si>
  <si>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</si>
  <si>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</si>
  <si>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</si>
  <si>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</si>
  <si>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</si>
  <si>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</si>
  <si>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</si>
  <si>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</si>
  <si>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</si>
  <si>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</si>
  <si>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</si>
  <si>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</si>
  <si>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</si>
  <si>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</si>
  <si>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</si>
  <si>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</si>
  <si>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</si>
  <si>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</si>
  <si>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</si>
  <si>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</si>
  <si>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</si>
  <si>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</si>
  <si>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</si>
  <si>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</si>
  <si>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</si>
  <si>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</si>
  <si>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</si>
  <si>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</si>
  <si>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</si>
  <si>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</si>
  <si>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</si>
  <si>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10. Непрограммные статьи расходов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</si>
  <si>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</si>
  <si>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</si>
  <si>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</si>
  <si>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"Организация уличного освещения"</t>
  </si>
  <si>
    <t>Основное мероприятие "Обеспечение и реализация мероприятий по жилищному хозяйству"</t>
  </si>
  <si>
    <t>Проведение выборов главы</t>
  </si>
  <si>
    <t>Проведение выборов депутатов представительного органа</t>
  </si>
  <si>
    <t>Подготовка к праздничным мероприятиям</t>
  </si>
  <si>
    <t>Мероприятия по осуществлению подвоза воды населению</t>
  </si>
  <si>
    <t>Компенсация части потерь в доходах муниципальных унитарных предприятий осуществляющие деятельность по обеспечению содержания и эксплуатации городской бани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</si>
  <si>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Мероприятия по пожарному надзору и обеспечению пожарной безопасности </t>
  </si>
  <si>
    <t>Реализация мероприятий по паромной переправе</t>
  </si>
  <si>
    <t xml:space="preserve">Софинансирование мероприятий по ликвидации мест несанкционированного размещения отходов производства и потребления </t>
  </si>
  <si>
    <t>11. 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</si>
  <si>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</si>
  <si>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</si>
  <si>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</si>
  <si>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</si>
  <si>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Основное мероприятие «Реализация мероприятий по повышению качества условий проживания населения федерального проекта «Формирование комфортной городской среды» национального проекта «Жилье и городская среда»</t>
  </si>
  <si>
    <t>Основное мероприятие «Организация уличного освещения»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</si>
  <si>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</si>
  <si>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</si>
  <si>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Глава муниципального образования (Расходы на выплаты персоналу государственных (муниципальных) органов)</t>
  </si>
  <si>
    <t xml:space="preserve">Осуществление полномочий контрольно - счетного органа </t>
  </si>
  <si>
    <t xml:space="preserve">Осуществление полномочий контрольно-счётного органа по  внешнему муниципальному финансовому контролю 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</si>
  <si>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</si>
  <si>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2.4. 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</t>
  </si>
  <si>
    <t>Основное мероприятие "Обеспечение сохранности объектов культурного наследия"</t>
  </si>
  <si>
    <t>2.5. Основное мероприятие "Обеспечение реализации муниципальной программы"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</si>
  <si>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</si>
  <si>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</si>
  <si>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Муниципальная программа "Обеспечение жильем и повышение качества жилищно-коммунальных услуг на территории Кемского района"</t>
  </si>
  <si>
    <t>14. Муниципальная программа "Формирование современной городской среды на территории Кемского городского поселения"</t>
  </si>
  <si>
    <t>14.1. Муниципальная программа "Формирование современной городской среды на территории Кемского городского поселения</t>
  </si>
  <si>
    <t>15. Муниципальная программа "Формирование современной городской среды на территории Рабочеостровского сельского поселения на 2018-2022 годы"</t>
  </si>
  <si>
    <t>15.1.Муниципальная программа "Формирование современной городской среды на территории Рабочеостровского сельского поселения на 2018-2022 годы"</t>
  </si>
  <si>
    <t>16. Муниципальная программа «Повышение безопасности дорожного движения на территории Рабочеостровского сельского поселения»</t>
  </si>
  <si>
    <t>16.1. Муниципальная программа «Повышение безопасности дорожного движения на территории Рабочеостровского сельского поселения»</t>
  </si>
  <si>
    <t>17. Муниципальная программа «Управление муниципальным имуществом в Рабочеостровским сельском поселении»</t>
  </si>
  <si>
    <t>17.1. Муниципальная программа «Управление муниципальным имуществом в Рабочеостровским сельском поселении»</t>
  </si>
  <si>
    <t>18.1. Муниципальная программа "Благоустройство на территории Рабочеостровского сельского поселения"</t>
  </si>
  <si>
    <t>18. Муниципальная программа "Благоустройство на территории Рабочеостровского сельского поселения"</t>
  </si>
  <si>
    <t>20. Муниципальная программа "Благоустройство на территории Кривопорожского сельского поселения"</t>
  </si>
  <si>
    <t>20.1. Муниципальная программа "Благоустройство на территории Кривопорожского сельского поселения"</t>
  </si>
  <si>
    <t>21. Муниципальная программа «Повышение безопасности дорожного движения на территории Кривопорожского сельского поселения»</t>
  </si>
  <si>
    <t>21.1. Муниципальная программа «Повышение безопасности дорожного движения на территории Кривопорожского сельского поселения»</t>
  </si>
  <si>
    <t>22. Муниципальная программа «Экономическое развитие и поддержка экономики в Кривопорожском сельском поселении»</t>
  </si>
  <si>
    <t xml:space="preserve">22.1. Подпрограмма «Управление муниципальным имуществом в Кривопорожском сельском поселении» </t>
  </si>
  <si>
    <t>24. Муниципальная программа «Повышение безопасности дорожного движения на территории Куземского сельского поселения»</t>
  </si>
  <si>
    <t>24.1. Муниципальная программа «Повышение безопасности дорожного движения на территории Куземского сельского поселения»</t>
  </si>
  <si>
    <t>25. Муниципальная программа "Благоустройство на территории Куземского сельского поселения"</t>
  </si>
  <si>
    <t>25.1. Муниципальная программа "Благоустройство на территории Куземского сельского поселения"</t>
  </si>
  <si>
    <t>26. Муниципальная программа «Экономическое развитие и поддержка экономики в Куземском  сельском поселении»</t>
  </si>
  <si>
    <t>26.1. Подпрограмма «Управление муниципальным имуществом в сельском поселении»</t>
  </si>
  <si>
    <t>Осуществление полномочий по внешнему муниципальному контролю</t>
  </si>
  <si>
    <t>4.5. Подпрограмма "Противодействие экстремизму на территории Кемского муниципального района"</t>
  </si>
  <si>
    <t>Реализация мероприятий в рамках иного межбюджетного трансферта на организацию информирования населения на тему патриотизма на территории Республики Карелия</t>
  </si>
  <si>
    <t>Реализация мероприятий в рамках иного межбюджетного трансферта на поощрение муниципальных образований за содействие в выполнении поручения Президента Российской Федерации от 14 февраля 2023 года</t>
  </si>
  <si>
    <t>Реализация мероприятий региональной программы Республики Карелия «Модернизация систем коммунальной инфраструктуры Республики Карелия (2023-2027 годы)» за счет средств, поступивших от публично-правовой компании «Фонд развития территорий»</t>
  </si>
  <si>
    <t>Информация о расходах консолидированного бюджета Кемского муниципального района по муниципальным программам и непрограмным направлениям деятельности за 9 месяцев 2024 года</t>
  </si>
  <si>
    <t>План на 2024 год по состоянию на 01.10.2024 (текущий ) год</t>
  </si>
  <si>
    <t>Факт на 01.10.2024 (текущий) год</t>
  </si>
  <si>
    <t>Основное мероприятие «Переселение граждан из многоквартирных домов, признанных аварийными и подлежащими сносу»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</si>
  <si>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</si>
  <si>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* субсидия на развитие культуры в сумме 3 203,3 тыс. рублей;</t>
  </si>
  <si>
    <t xml:space="preserve">* установка трибун в сумме 200,0 тыс. рублей. </t>
  </si>
  <si>
    <t>* МБТ из Рабочего  в сумме 1 879,1 тыс. рублей.</t>
  </si>
  <si>
    <t>* МБТ на поощрение мун служащих в сумме 4,6 тыс. рублей</t>
  </si>
  <si>
    <t>* МБТ для ликсидации последствий ЧС в Гайжево в сумме 54,2 тыс. рублей</t>
  </si>
  <si>
    <r>
      <rPr>
        <b/>
        <u/>
        <sz val="10"/>
        <rFont val="Arial"/>
        <family val="2"/>
        <charset val="204"/>
      </rPr>
      <t xml:space="preserve">Справочно: </t>
    </r>
    <r>
      <rPr>
        <sz val="10"/>
        <rFont val="Arial"/>
        <family val="2"/>
        <charset val="204"/>
      </rPr>
      <t>Данные отчета по плановым показателям на 01.10.2024 отличаются от плановых показателей по форме 317 (консолидация) на сумму 5 341,2 тыс. рублей. В данной форме отчета не учтены:</t>
    </r>
  </si>
  <si>
    <t>Основное мероприятие "Разработка и организация размещения памяток для информирования населения в местах массового скопления"</t>
  </si>
  <si>
    <t>Реализация мероприятий на поддержку развития территориального общественного самоуправления</t>
  </si>
  <si>
    <t>Компенсация части затрат за приобретенные и переданные в мун собственность жилые помещения</t>
  </si>
  <si>
    <t>Реализация мероприятий по предоставлению субсидии МУП "КЭСНА" на обеспечение производственной деятельности</t>
  </si>
  <si>
    <t>Факт на 01.10.2023 отчетный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</si>
</sst>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10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zoomScale="80" zoomScaleNormal="80" workbookViewId="0">
      <pane ySplit="3" topLeftCell="A4" activePane="bottomLeft" state="frozen"/>
      <selection pane="bottomLeft" activeCell="F3" sqref="F3"/>
    </sheetView>
  </sheetViews>
  <sheetFormatPr defaultRowHeight="12.75" x14ac:dyDescent="0.2"/>
  <cols>
    <col min="1" max="1" width="54.85546875" style="10" customWidth="1"/>
    <col min="2" max="2" width="14.5703125" style="15" customWidth="1"/>
    <col min="3" max="3" width="14.28515625" style="5" customWidth="1"/>
    <col min="4" max="4" width="15.42578125" style="5" customWidth="1"/>
    <col min="5" max="5" width="14.28515625" style="5" customWidth="1"/>
    <col min="6" max="6" width="15.85546875" style="5" customWidth="1"/>
    <col min="7" max="7" width="16" style="5" customWidth="1"/>
    <col min="8" max="8" width="12.28515625" style="5" customWidth="1"/>
    <col min="9" max="9" width="13.14062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54" t="s">
        <v>147</v>
      </c>
      <c r="B1" s="54"/>
      <c r="C1" s="54"/>
      <c r="D1" s="54"/>
      <c r="E1" s="54"/>
      <c r="F1" s="54"/>
      <c r="G1" s="54"/>
      <c r="H1" s="54"/>
      <c r="I1" s="54"/>
    </row>
    <row r="2" spans="1:11" ht="27" customHeight="1" x14ac:dyDescent="0.25">
      <c r="A2" s="6"/>
      <c r="B2" s="13"/>
      <c r="C2" s="1"/>
      <c r="D2" s="1"/>
      <c r="E2" s="1"/>
      <c r="F2" s="1"/>
      <c r="G2" s="1"/>
      <c r="H2" s="1"/>
      <c r="I2" s="7" t="s">
        <v>2</v>
      </c>
    </row>
    <row r="3" spans="1:11" ht="99" customHeight="1" x14ac:dyDescent="0.2">
      <c r="A3" s="2" t="s">
        <v>0</v>
      </c>
      <c r="B3" s="56" t="s">
        <v>162</v>
      </c>
      <c r="C3" s="2" t="s">
        <v>3</v>
      </c>
      <c r="D3" s="53" t="s">
        <v>148</v>
      </c>
      <c r="E3" s="2" t="s">
        <v>4</v>
      </c>
      <c r="F3" s="53" t="s">
        <v>149</v>
      </c>
      <c r="G3" s="2" t="s">
        <v>4</v>
      </c>
      <c r="H3" s="2" t="s">
        <v>1</v>
      </c>
      <c r="I3" s="2" t="s">
        <v>5</v>
      </c>
      <c r="J3" s="16"/>
      <c r="K3" s="17"/>
    </row>
    <row r="4" spans="1:11" ht="15.75" thickBot="1" x14ac:dyDescent="0.3">
      <c r="A4" s="20">
        <v>1</v>
      </c>
      <c r="B4" s="21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9</v>
      </c>
    </row>
    <row r="5" spans="1:11" ht="43.5" thickBot="1" x14ac:dyDescent="0.25">
      <c r="A5" s="43" t="s">
        <v>6</v>
      </c>
      <c r="B5" s="44">
        <f>SUM(B6+B9+B13+B17+B20)</f>
        <v>359313.1</v>
      </c>
      <c r="C5" s="45">
        <f>SUM(B5/$B$165)</f>
        <v>0.60349665947468656</v>
      </c>
      <c r="D5" s="44">
        <f>SUM(D6+D9+D13+D17+D20)</f>
        <v>557733</v>
      </c>
      <c r="E5" s="45">
        <f>D5/$D$165</f>
        <v>0.6195335123139023</v>
      </c>
      <c r="F5" s="44">
        <f>SUM(F6+F9+F13+F17+F20)</f>
        <v>397073.50000000006</v>
      </c>
      <c r="G5" s="45">
        <f>F5/$F$165</f>
        <v>0.63710683554638448</v>
      </c>
      <c r="H5" s="44">
        <f>F5/B5*100-100</f>
        <v>10.509051854775151</v>
      </c>
      <c r="I5" s="46">
        <f>F5/D5*100</f>
        <v>71.194191485890215</v>
      </c>
    </row>
    <row r="6" spans="1:11" ht="32.25" customHeight="1" x14ac:dyDescent="0.2">
      <c r="A6" s="23" t="s">
        <v>7</v>
      </c>
      <c r="B6" s="24">
        <f>B7+B8</f>
        <v>87464.6</v>
      </c>
      <c r="C6" s="25">
        <f>SUM(B6/$B$165)</f>
        <v>0.14690417333041761</v>
      </c>
      <c r="D6" s="24">
        <f>D7</f>
        <v>134010.4</v>
      </c>
      <c r="E6" s="25">
        <f>D6/$D$165</f>
        <v>0.14885964036302493</v>
      </c>
      <c r="F6" s="24">
        <f>F7</f>
        <v>95518.2</v>
      </c>
      <c r="G6" s="25">
        <f>F6/$F$165</f>
        <v>0.15325953038690987</v>
      </c>
      <c r="H6" s="24">
        <f t="shared" ref="H6:H9" si="0">F6/B6*100-100</f>
        <v>9.207839514500705</v>
      </c>
      <c r="I6" s="26">
        <f t="shared" ref="I6:I77" si="1">F6/D6*100</f>
        <v>71.27670688245091</v>
      </c>
    </row>
    <row r="7" spans="1:11" ht="45" x14ac:dyDescent="0.2">
      <c r="A7" s="19" t="s">
        <v>9</v>
      </c>
      <c r="B7" s="3">
        <v>87464.6</v>
      </c>
      <c r="C7" s="4">
        <f>SUM(B7/$B$165)</f>
        <v>0.14690417333041761</v>
      </c>
      <c r="D7" s="3">
        <v>134010.4</v>
      </c>
      <c r="E7" s="4">
        <f>D7/$D$165</f>
        <v>0.14885964036302493</v>
      </c>
      <c r="F7" s="3">
        <v>95518.2</v>
      </c>
      <c r="G7" s="4">
        <f>F7/$F$165</f>
        <v>0.15325953038690987</v>
      </c>
      <c r="H7" s="3">
        <f t="shared" si="0"/>
        <v>9.207839514500705</v>
      </c>
      <c r="I7" s="11">
        <f t="shared" si="1"/>
        <v>71.27670688245091</v>
      </c>
    </row>
    <row r="8" spans="1:11" ht="30" hidden="1" x14ac:dyDescent="0.2">
      <c r="A8" s="18" t="s">
        <v>10</v>
      </c>
      <c r="B8" s="3">
        <v>0</v>
      </c>
      <c r="C8" s="4">
        <f>SUM(B8/$B$165)</f>
        <v>0</v>
      </c>
      <c r="D8" s="3">
        <v>0</v>
      </c>
      <c r="E8" s="4">
        <f>D8/$D$165</f>
        <v>0</v>
      </c>
      <c r="F8" s="3">
        <v>0</v>
      </c>
      <c r="G8" s="4">
        <f>F8/$F$165</f>
        <v>0</v>
      </c>
      <c r="H8" s="3" t="s">
        <v>79</v>
      </c>
      <c r="I8" s="11" t="s">
        <v>88</v>
      </c>
    </row>
    <row r="9" spans="1:11" ht="30" x14ac:dyDescent="0.2">
      <c r="A9" s="8" t="s">
        <v>8</v>
      </c>
      <c r="B9" s="3">
        <f>B10+B11+B12</f>
        <v>237617.4</v>
      </c>
      <c r="C9" s="4">
        <f>SUM(B9/$B$165)</f>
        <v>0.39909846630434681</v>
      </c>
      <c r="D9" s="3">
        <f>SUM(D10:D12)</f>
        <v>372899.1</v>
      </c>
      <c r="E9" s="4">
        <f>D9/$D$165</f>
        <v>0.41421879136019041</v>
      </c>
      <c r="F9" s="3">
        <f>SUM(F10:F12)</f>
        <v>263422.10000000003</v>
      </c>
      <c r="G9" s="4">
        <f>F9/$F$165</f>
        <v>0.4226623548133614</v>
      </c>
      <c r="H9" s="3">
        <f t="shared" si="0"/>
        <v>10.859768686973268</v>
      </c>
      <c r="I9" s="11">
        <f t="shared" si="1"/>
        <v>70.641656147735418</v>
      </c>
    </row>
    <row r="10" spans="1:11" ht="45" x14ac:dyDescent="0.2">
      <c r="A10" s="19" t="s">
        <v>11</v>
      </c>
      <c r="B10" s="3">
        <v>236698.9</v>
      </c>
      <c r="C10" s="4">
        <f>SUM(B10/$B$165)</f>
        <v>0.39755576807896204</v>
      </c>
      <c r="D10" s="3">
        <v>371029.1</v>
      </c>
      <c r="E10" s="4">
        <f>D10/$D$165</f>
        <v>0.41214158296831294</v>
      </c>
      <c r="F10" s="3">
        <v>262148.40000000002</v>
      </c>
      <c r="G10" s="4">
        <f>F10/$F$165</f>
        <v>0.42061869544945157</v>
      </c>
      <c r="H10" s="3">
        <f t="shared" ref="H10:H77" si="2">F10/B10*100-100</f>
        <v>10.75184548808636</v>
      </c>
      <c r="I10" s="11">
        <f t="shared" si="1"/>
        <v>70.654404196328542</v>
      </c>
    </row>
    <row r="11" spans="1:11" ht="72.75" customHeight="1" x14ac:dyDescent="0.2">
      <c r="A11" s="19" t="s">
        <v>113</v>
      </c>
      <c r="B11" s="3">
        <v>0</v>
      </c>
      <c r="C11" s="4">
        <f>SUM(B11/$B$165)</f>
        <v>0</v>
      </c>
      <c r="D11" s="3">
        <v>157</v>
      </c>
      <c r="E11" s="4">
        <f>D11/$D$165</f>
        <v>1.7439664038757375E-4</v>
      </c>
      <c r="F11" s="3">
        <v>157</v>
      </c>
      <c r="G11" s="4">
        <f>F11/$F$165</f>
        <v>2.5190745083915789E-4</v>
      </c>
      <c r="H11" s="3" t="s">
        <v>79</v>
      </c>
      <c r="I11" s="11" t="s">
        <v>88</v>
      </c>
    </row>
    <row r="12" spans="1:11" ht="62.25" customHeight="1" x14ac:dyDescent="0.2">
      <c r="A12" s="19" t="s">
        <v>108</v>
      </c>
      <c r="B12" s="3">
        <v>918.5</v>
      </c>
      <c r="C12" s="4">
        <f>SUM(B12/$B$165)</f>
        <v>1.5426982253847678E-3</v>
      </c>
      <c r="D12" s="3">
        <v>1713</v>
      </c>
      <c r="E12" s="4">
        <f>D12/$D$165</f>
        <v>1.9028117514898969E-3</v>
      </c>
      <c r="F12" s="3">
        <v>1116.7</v>
      </c>
      <c r="G12" s="4">
        <f>F12/$F$165</f>
        <v>1.7917519130706216E-3</v>
      </c>
      <c r="H12" s="3" t="s">
        <v>88</v>
      </c>
      <c r="I12" s="11">
        <f t="shared" si="1"/>
        <v>65.189725627553997</v>
      </c>
    </row>
    <row r="13" spans="1:11" ht="30" x14ac:dyDescent="0.2">
      <c r="A13" s="8" t="s">
        <v>13</v>
      </c>
      <c r="B13" s="3">
        <f>SUM(B14:B16)</f>
        <v>15234</v>
      </c>
      <c r="C13" s="4">
        <f>SUM(B13/$B$165)</f>
        <v>2.5586787986403434E-2</v>
      </c>
      <c r="D13" s="3">
        <f>SUM(D14:D16)</f>
        <v>20926.099999999999</v>
      </c>
      <c r="E13" s="4">
        <f>D13/$D$165</f>
        <v>2.3244850550410236E-2</v>
      </c>
      <c r="F13" s="3">
        <f>SUM(F14:F16)</f>
        <v>15256.1</v>
      </c>
      <c r="G13" s="4">
        <f>F13/$F$165</f>
        <v>2.4478504845524055E-2</v>
      </c>
      <c r="H13" s="3">
        <f t="shared" si="2"/>
        <v>0.1450702376263564</v>
      </c>
      <c r="I13" s="11">
        <f t="shared" si="1"/>
        <v>72.904650173706528</v>
      </c>
    </row>
    <row r="14" spans="1:11" ht="32.25" customHeight="1" x14ac:dyDescent="0.2">
      <c r="A14" s="19" t="s">
        <v>14</v>
      </c>
      <c r="B14" s="3">
        <v>15234</v>
      </c>
      <c r="C14" s="4">
        <f>SUM(B14/$B$165)</f>
        <v>2.5586787986403434E-2</v>
      </c>
      <c r="D14" s="3">
        <v>20926.099999999999</v>
      </c>
      <c r="E14" s="4">
        <f>D14/$D$165</f>
        <v>2.3244850550410236E-2</v>
      </c>
      <c r="F14" s="3">
        <v>15256.1</v>
      </c>
      <c r="G14" s="4">
        <f>F14/$F$165</f>
        <v>2.4478504845524055E-2</v>
      </c>
      <c r="H14" s="3">
        <f t="shared" si="2"/>
        <v>0.1450702376263564</v>
      </c>
      <c r="I14" s="11">
        <f t="shared" si="1"/>
        <v>72.904650173706528</v>
      </c>
    </row>
    <row r="15" spans="1:11" ht="37.5" hidden="1" customHeight="1" x14ac:dyDescent="0.2">
      <c r="A15" s="19" t="s">
        <v>15</v>
      </c>
      <c r="B15" s="3">
        <v>0</v>
      </c>
      <c r="C15" s="4">
        <f>SUM(B15/$B$165)</f>
        <v>0</v>
      </c>
      <c r="D15" s="3">
        <v>0</v>
      </c>
      <c r="E15" s="4">
        <f>D15/$D$165</f>
        <v>0</v>
      </c>
      <c r="F15" s="3">
        <v>0</v>
      </c>
      <c r="G15" s="4">
        <f>F15/$F$165</f>
        <v>0</v>
      </c>
      <c r="H15" s="3" t="s">
        <v>79</v>
      </c>
      <c r="I15" s="11" t="s">
        <v>88</v>
      </c>
    </row>
    <row r="16" spans="1:11" ht="77.25" customHeight="1" x14ac:dyDescent="0.2">
      <c r="A16" s="19" t="s">
        <v>12</v>
      </c>
      <c r="B16" s="3">
        <v>0</v>
      </c>
      <c r="C16" s="4">
        <f>SUM(B16/$B$165)</f>
        <v>0</v>
      </c>
      <c r="D16" s="3">
        <v>0</v>
      </c>
      <c r="E16" s="4">
        <f>D16/$D$165</f>
        <v>0</v>
      </c>
      <c r="F16" s="3">
        <v>0</v>
      </c>
      <c r="G16" s="4">
        <f>F16/$F$165</f>
        <v>0</v>
      </c>
      <c r="H16" s="3" t="s">
        <v>88</v>
      </c>
      <c r="I16" s="11" t="s">
        <v>79</v>
      </c>
    </row>
    <row r="17" spans="1:9" ht="15.75" customHeight="1" x14ac:dyDescent="0.2">
      <c r="A17" s="8" t="s">
        <v>16</v>
      </c>
      <c r="B17" s="3">
        <f>SUM(B18:B19)</f>
        <v>85.5</v>
      </c>
      <c r="C17" s="4">
        <f>SUM(B17/$B$165)</f>
        <v>1.4360446191660059E-4</v>
      </c>
      <c r="D17" s="3">
        <f>SUM(D18:D19)</f>
        <v>130</v>
      </c>
      <c r="E17" s="4">
        <f>D17/$D$165</f>
        <v>1.4440486146741774E-4</v>
      </c>
      <c r="F17" s="3">
        <f>SUM(F18:F19)</f>
        <v>58.2</v>
      </c>
      <c r="G17" s="4">
        <f>F17/$F$165</f>
        <v>9.3382252476681456E-5</v>
      </c>
      <c r="H17" s="3" t="s">
        <v>88</v>
      </c>
      <c r="I17" s="11">
        <f t="shared" si="1"/>
        <v>44.769230769230774</v>
      </c>
    </row>
    <row r="18" spans="1:9" ht="30" customHeight="1" x14ac:dyDescent="0.2">
      <c r="A18" s="19" t="s">
        <v>17</v>
      </c>
      <c r="B18" s="3">
        <v>85.5</v>
      </c>
      <c r="C18" s="4">
        <f>SUM(B18/$B$165)</f>
        <v>1.4360446191660059E-4</v>
      </c>
      <c r="D18" s="3">
        <v>130</v>
      </c>
      <c r="E18" s="4">
        <f>D18/$D$165</f>
        <v>1.4440486146741774E-4</v>
      </c>
      <c r="F18" s="3">
        <v>58.2</v>
      </c>
      <c r="G18" s="4">
        <f>F18/$F$165</f>
        <v>9.3382252476681456E-5</v>
      </c>
      <c r="H18" s="3" t="s">
        <v>88</v>
      </c>
      <c r="I18" s="11">
        <f t="shared" si="1"/>
        <v>44.769230769230774</v>
      </c>
    </row>
    <row r="19" spans="1:9" ht="51" hidden="1" customHeight="1" x14ac:dyDescent="0.2">
      <c r="A19" s="18" t="s">
        <v>18</v>
      </c>
      <c r="B19" s="3">
        <v>0</v>
      </c>
      <c r="C19" s="4">
        <f>SUM(B19/$B$165)</f>
        <v>0</v>
      </c>
      <c r="D19" s="3">
        <v>0</v>
      </c>
      <c r="E19" s="4">
        <f>D19/$D$165</f>
        <v>0</v>
      </c>
      <c r="F19" s="3">
        <v>0</v>
      </c>
      <c r="G19" s="4">
        <f>F19/$F$165</f>
        <v>0</v>
      </c>
      <c r="H19" s="3" t="s">
        <v>88</v>
      </c>
      <c r="I19" s="11" t="s">
        <v>88</v>
      </c>
    </row>
    <row r="20" spans="1:9" ht="35.25" customHeight="1" thickBot="1" x14ac:dyDescent="0.25">
      <c r="A20" s="27" t="s">
        <v>57</v>
      </c>
      <c r="B20" s="28">
        <v>18911.599999999999</v>
      </c>
      <c r="C20" s="29">
        <f>SUM(B20/$B$165)</f>
        <v>3.1763627391602149E-2</v>
      </c>
      <c r="D20" s="28">
        <v>29767.4</v>
      </c>
      <c r="E20" s="29">
        <f>D20/$D$165</f>
        <v>3.3065825178809322E-2</v>
      </c>
      <c r="F20" s="28">
        <v>22818.9</v>
      </c>
      <c r="G20" s="29">
        <f>F20/$F$165</f>
        <v>3.6613063248112483E-2</v>
      </c>
      <c r="H20" s="28">
        <f t="shared" si="2"/>
        <v>20.660864231476992</v>
      </c>
      <c r="I20" s="30">
        <f t="shared" si="1"/>
        <v>76.65734998689841</v>
      </c>
    </row>
    <row r="21" spans="1:9" ht="45" customHeight="1" thickBot="1" x14ac:dyDescent="0.25">
      <c r="A21" s="43" t="s">
        <v>19</v>
      </c>
      <c r="B21" s="44">
        <f>SUM(B22+B27+B32+B37+B35)</f>
        <v>77428.5</v>
      </c>
      <c r="C21" s="45">
        <f>SUM(B21/$B$165)</f>
        <v>0.13004769683636852</v>
      </c>
      <c r="D21" s="44">
        <f>SUM(D22+D27+D32+D37+D35)</f>
        <v>114781.5</v>
      </c>
      <c r="E21" s="45">
        <f>D21/$D$165</f>
        <v>0.12750005081940316</v>
      </c>
      <c r="F21" s="44">
        <f>SUM(F22+F27+F32+F37+F35)</f>
        <v>81443.5</v>
      </c>
      <c r="G21" s="45">
        <f>F21/$F$165</f>
        <v>0.13067658899629908</v>
      </c>
      <c r="H21" s="44">
        <f t="shared" si="2"/>
        <v>5.1854291378497663</v>
      </c>
      <c r="I21" s="46">
        <f t="shared" si="1"/>
        <v>70.955249757147271</v>
      </c>
    </row>
    <row r="22" spans="1:9" ht="45" x14ac:dyDescent="0.2">
      <c r="A22" s="23" t="s">
        <v>20</v>
      </c>
      <c r="B22" s="24">
        <f>SUM(B23:B26)</f>
        <v>45939.7</v>
      </c>
      <c r="C22" s="25">
        <f>SUM(B22/$B$165)</f>
        <v>7.715960115918194E-2</v>
      </c>
      <c r="D22" s="24">
        <f>SUM(D23:D26)</f>
        <v>67834.899999999994</v>
      </c>
      <c r="E22" s="25">
        <f>D22/$D$165</f>
        <v>7.5351456439662581E-2</v>
      </c>
      <c r="F22" s="24">
        <f>SUM(F23:F26)</f>
        <v>47352.9</v>
      </c>
      <c r="G22" s="25">
        <f>F22/$F$165</f>
        <v>7.5978014833385732E-2</v>
      </c>
      <c r="H22" s="24">
        <f t="shared" si="2"/>
        <v>3.0762064184137046</v>
      </c>
      <c r="I22" s="26">
        <f t="shared" si="1"/>
        <v>69.80610275831468</v>
      </c>
    </row>
    <row r="23" spans="1:9" ht="30" x14ac:dyDescent="0.2">
      <c r="A23" s="19" t="s">
        <v>21</v>
      </c>
      <c r="B23" s="3">
        <v>5957.8</v>
      </c>
      <c r="C23" s="4">
        <f>SUM(B23/$B$165)</f>
        <v>1.0006627639844714E-2</v>
      </c>
      <c r="D23" s="3">
        <v>7842</v>
      </c>
      <c r="E23" s="4">
        <f>D23/$D$165</f>
        <v>8.7109455663653083E-3</v>
      </c>
      <c r="F23" s="3">
        <v>5703.3</v>
      </c>
      <c r="G23" s="4">
        <f>F23/$F$165</f>
        <v>9.1509793908978922E-3</v>
      </c>
      <c r="H23" s="3">
        <f t="shared" si="2"/>
        <v>-4.2717110342743894</v>
      </c>
      <c r="I23" s="11">
        <f t="shared" si="1"/>
        <v>72.727620504973217</v>
      </c>
    </row>
    <row r="24" spans="1:9" ht="15" x14ac:dyDescent="0.2">
      <c r="A24" s="19" t="s">
        <v>22</v>
      </c>
      <c r="B24" s="3">
        <v>14585.3</v>
      </c>
      <c r="C24" s="4">
        <f>SUM(B24/$B$165)</f>
        <v>2.449724161862216E-2</v>
      </c>
      <c r="D24" s="3">
        <v>22693.9</v>
      </c>
      <c r="E24" s="4">
        <f>D24/$D$165</f>
        <v>2.5208534505041784E-2</v>
      </c>
      <c r="F24" s="3">
        <v>15646.4</v>
      </c>
      <c r="G24" s="4">
        <f>F24/$F$165</f>
        <v>2.5104743559298086E-2</v>
      </c>
      <c r="H24" s="3">
        <f t="shared" si="2"/>
        <v>7.275133182039454</v>
      </c>
      <c r="I24" s="11">
        <f t="shared" si="1"/>
        <v>68.945399424514946</v>
      </c>
    </row>
    <row r="25" spans="1:9" ht="30.75" customHeight="1" x14ac:dyDescent="0.2">
      <c r="A25" s="19" t="s">
        <v>23</v>
      </c>
      <c r="B25" s="3">
        <v>25396.6</v>
      </c>
      <c r="C25" s="4">
        <f>SUM(B25/$B$165)</f>
        <v>4.2655731900715067E-2</v>
      </c>
      <c r="D25" s="3">
        <v>37299</v>
      </c>
      <c r="E25" s="4">
        <f>D25/$D$165</f>
        <v>4.1431976368255498E-2</v>
      </c>
      <c r="F25" s="3">
        <v>26003.200000000001</v>
      </c>
      <c r="G25" s="4">
        <f>F25/$F$165</f>
        <v>4.1722291883189745E-2</v>
      </c>
      <c r="H25" s="3">
        <f t="shared" si="2"/>
        <v>2.3885086980147037</v>
      </c>
      <c r="I25" s="11">
        <f t="shared" si="1"/>
        <v>69.715541971634636</v>
      </c>
    </row>
    <row r="26" spans="1:9" ht="44.25" hidden="1" customHeight="1" x14ac:dyDescent="0.2">
      <c r="A26" s="18" t="s">
        <v>80</v>
      </c>
      <c r="B26" s="3">
        <v>0</v>
      </c>
      <c r="C26" s="4">
        <f>SUM(B26/$B$165)</f>
        <v>0</v>
      </c>
      <c r="D26" s="3">
        <v>0</v>
      </c>
      <c r="E26" s="4">
        <f>D26/$D$165</f>
        <v>0</v>
      </c>
      <c r="F26" s="3">
        <v>0</v>
      </c>
      <c r="G26" s="4">
        <f>F26/$F$165</f>
        <v>0</v>
      </c>
      <c r="H26" s="3" t="s">
        <v>88</v>
      </c>
      <c r="I26" s="11" t="e">
        <f t="shared" si="1"/>
        <v>#DIV/0!</v>
      </c>
    </row>
    <row r="27" spans="1:9" ht="45" x14ac:dyDescent="0.2">
      <c r="A27" s="8" t="s">
        <v>24</v>
      </c>
      <c r="B27" s="3">
        <f>SUM(B28+B29+B30)</f>
        <v>19828.300000000003</v>
      </c>
      <c r="C27" s="4">
        <f>SUM(B27/$B$165)</f>
        <v>3.3303302365157099E-2</v>
      </c>
      <c r="D27" s="3">
        <f>SUM(D28:D31)</f>
        <v>33974.800000000003</v>
      </c>
      <c r="E27" s="4">
        <f>D27/$D$165</f>
        <v>3.7739432979870965E-2</v>
      </c>
      <c r="F27" s="3">
        <f>SUM(F28:F31)</f>
        <v>24674.1</v>
      </c>
      <c r="G27" s="4">
        <f>F27/$F$165</f>
        <v>3.9589742883760923E-2</v>
      </c>
      <c r="H27" s="3">
        <f t="shared" si="2"/>
        <v>24.438807159463977</v>
      </c>
      <c r="I27" s="11">
        <f t="shared" si="1"/>
        <v>72.624710079235186</v>
      </c>
    </row>
    <row r="28" spans="1:9" ht="80.25" customHeight="1" x14ac:dyDescent="0.2">
      <c r="A28" s="19" t="s">
        <v>25</v>
      </c>
      <c r="B28" s="3">
        <v>13091.1</v>
      </c>
      <c r="C28" s="4">
        <f>SUM(B28/$B$165)</f>
        <v>2.1987606682998949E-2</v>
      </c>
      <c r="D28" s="3">
        <v>19396.400000000001</v>
      </c>
      <c r="E28" s="4">
        <f>D28/$D$165</f>
        <v>2.1545649653589398E-2</v>
      </c>
      <c r="F28" s="3">
        <v>13904.4</v>
      </c>
      <c r="G28" s="4">
        <f>F28/$F$165</f>
        <v>2.2309694009222843E-2</v>
      </c>
      <c r="H28" s="3">
        <f t="shared" si="2"/>
        <v>6.2126177326580603</v>
      </c>
      <c r="I28" s="11">
        <f t="shared" si="1"/>
        <v>71.685467406322815</v>
      </c>
    </row>
    <row r="29" spans="1:9" ht="50.25" customHeight="1" x14ac:dyDescent="0.2">
      <c r="A29" s="19" t="s">
        <v>109</v>
      </c>
      <c r="B29" s="3">
        <v>2581.1</v>
      </c>
      <c r="C29" s="4">
        <f>SUM(B29/$B$165)</f>
        <v>4.3351751655314359E-3</v>
      </c>
      <c r="D29" s="3">
        <v>0</v>
      </c>
      <c r="E29" s="4">
        <f>D29/$D$165</f>
        <v>0</v>
      </c>
      <c r="F29" s="3">
        <v>0</v>
      </c>
      <c r="G29" s="4">
        <f>F29/$F$165</f>
        <v>0</v>
      </c>
      <c r="H29" s="3" t="s">
        <v>79</v>
      </c>
      <c r="I29" s="11" t="e">
        <f t="shared" si="1"/>
        <v>#DIV/0!</v>
      </c>
    </row>
    <row r="30" spans="1:9" ht="33" customHeight="1" x14ac:dyDescent="0.2">
      <c r="A30" s="19" t="s">
        <v>78</v>
      </c>
      <c r="B30" s="3">
        <v>4156.1000000000004</v>
      </c>
      <c r="C30" s="4">
        <f>SUM(B30/$B$165)</f>
        <v>6.9805205166267106E-3</v>
      </c>
      <c r="D30" s="3">
        <v>14578.4</v>
      </c>
      <c r="E30" s="4">
        <f>D30/$D$165</f>
        <v>1.6193783326281561E-2</v>
      </c>
      <c r="F30" s="3">
        <v>10769.7</v>
      </c>
      <c r="G30" s="4">
        <f>F30/$F$165</f>
        <v>1.728004887453808E-2</v>
      </c>
      <c r="H30" s="3" t="s">
        <v>88</v>
      </c>
      <c r="I30" s="11" t="s">
        <v>88</v>
      </c>
    </row>
    <row r="31" spans="1:9" ht="56.25" hidden="1" customHeight="1" x14ac:dyDescent="0.2">
      <c r="A31" s="18" t="s">
        <v>59</v>
      </c>
      <c r="B31" s="3">
        <v>0</v>
      </c>
      <c r="C31" s="4">
        <f>SUM(B31/$B$165)</f>
        <v>0</v>
      </c>
      <c r="D31" s="3">
        <v>0</v>
      </c>
      <c r="E31" s="4">
        <f>D31/$D$165</f>
        <v>0</v>
      </c>
      <c r="F31" s="3">
        <v>0</v>
      </c>
      <c r="G31" s="4">
        <f>F31/$F$165</f>
        <v>0</v>
      </c>
      <c r="H31" s="3" t="s">
        <v>88</v>
      </c>
      <c r="I31" s="11" t="s">
        <v>88</v>
      </c>
    </row>
    <row r="32" spans="1:9" ht="33.75" customHeight="1" x14ac:dyDescent="0.2">
      <c r="A32" s="8" t="s">
        <v>26</v>
      </c>
      <c r="B32" s="3">
        <f>SUM(B33:B34)</f>
        <v>5439.6</v>
      </c>
      <c r="C32" s="4">
        <f>SUM(B32/$B$165)</f>
        <v>9.1362670297256213E-3</v>
      </c>
      <c r="D32" s="3">
        <f>SUM(D33:D34)</f>
        <v>989</v>
      </c>
      <c r="E32" s="4">
        <f>D32/$D$165</f>
        <v>1.0985877537790475E-3</v>
      </c>
      <c r="F32" s="3">
        <f>SUM(F33:F34)</f>
        <v>535.4</v>
      </c>
      <c r="G32" s="4">
        <f>F32/$F$165</f>
        <v>8.5905254254321729E-4</v>
      </c>
      <c r="H32" s="3">
        <f t="shared" si="2"/>
        <v>-90.157364512096478</v>
      </c>
      <c r="I32" s="11">
        <f t="shared" si="1"/>
        <v>54.135490394337715</v>
      </c>
    </row>
    <row r="33" spans="1:9" ht="33" customHeight="1" x14ac:dyDescent="0.2">
      <c r="A33" s="19" t="s">
        <v>27</v>
      </c>
      <c r="B33" s="3">
        <v>4923.5</v>
      </c>
      <c r="C33" s="4">
        <f>SUM(B33/$B$165)</f>
        <v>8.269433546741322E-3</v>
      </c>
      <c r="D33" s="3">
        <v>989</v>
      </c>
      <c r="E33" s="4">
        <f>D33/$D$165</f>
        <v>1.0985877537790475E-3</v>
      </c>
      <c r="F33" s="3">
        <v>535.4</v>
      </c>
      <c r="G33" s="4">
        <f>F33/$F$165</f>
        <v>8.5905254254321729E-4</v>
      </c>
      <c r="H33" s="3">
        <f t="shared" si="2"/>
        <v>-89.125622016857932</v>
      </c>
      <c r="I33" s="11">
        <f t="shared" si="1"/>
        <v>54.135490394337715</v>
      </c>
    </row>
    <row r="34" spans="1:9" ht="48.75" customHeight="1" x14ac:dyDescent="0.2">
      <c r="A34" s="19" t="s">
        <v>58</v>
      </c>
      <c r="B34" s="3">
        <v>516.1</v>
      </c>
      <c r="C34" s="4">
        <f>SUM(B34/$B$165)</f>
        <v>8.6683348298429905E-4</v>
      </c>
      <c r="D34" s="3">
        <v>0</v>
      </c>
      <c r="E34" s="4">
        <f>D34/$D$165</f>
        <v>0</v>
      </c>
      <c r="F34" s="3">
        <v>0</v>
      </c>
      <c r="G34" s="4">
        <f>F34/$F$165</f>
        <v>0</v>
      </c>
      <c r="H34" s="3" t="s">
        <v>88</v>
      </c>
      <c r="I34" s="11" t="e">
        <f t="shared" si="1"/>
        <v>#DIV/0!</v>
      </c>
    </row>
    <row r="35" spans="1:9" ht="61.5" customHeight="1" x14ac:dyDescent="0.2">
      <c r="A35" s="31" t="s">
        <v>114</v>
      </c>
      <c r="B35" s="3">
        <f>B36</f>
        <v>0</v>
      </c>
      <c r="C35" s="4">
        <f>SUM(B35/$B$165)</f>
        <v>0</v>
      </c>
      <c r="D35" s="3">
        <f>D36</f>
        <v>1191.8</v>
      </c>
      <c r="E35" s="4">
        <f>D35/$D$165</f>
        <v>1.3238593376682191E-3</v>
      </c>
      <c r="F35" s="3">
        <f>F36</f>
        <v>1155.5999999999999</v>
      </c>
      <c r="G35" s="4">
        <f>F35/$F$165</f>
        <v>1.8541671986607058E-3</v>
      </c>
      <c r="H35" s="3" t="e">
        <f t="shared" si="2"/>
        <v>#DIV/0!</v>
      </c>
      <c r="I35" s="11">
        <f t="shared" si="1"/>
        <v>96.962577613693568</v>
      </c>
    </row>
    <row r="36" spans="1:9" ht="35.25" customHeight="1" x14ac:dyDescent="0.2">
      <c r="A36" s="19" t="s">
        <v>115</v>
      </c>
      <c r="B36" s="3">
        <v>0</v>
      </c>
      <c r="C36" s="4">
        <f>SUM(B36/$B$165)</f>
        <v>0</v>
      </c>
      <c r="D36" s="3">
        <v>1191.8</v>
      </c>
      <c r="E36" s="4">
        <f>D36/$D$165</f>
        <v>1.3238593376682191E-3</v>
      </c>
      <c r="F36" s="3">
        <v>1155.5999999999999</v>
      </c>
      <c r="G36" s="4">
        <f>F36/$F$165</f>
        <v>1.8541671986607058E-3</v>
      </c>
      <c r="H36" s="3" t="e">
        <f t="shared" si="2"/>
        <v>#DIV/0!</v>
      </c>
      <c r="I36" s="11">
        <f t="shared" si="1"/>
        <v>96.962577613693568</v>
      </c>
    </row>
    <row r="37" spans="1:9" ht="31.5" customHeight="1" thickBot="1" x14ac:dyDescent="0.25">
      <c r="A37" s="27" t="s">
        <v>116</v>
      </c>
      <c r="B37" s="28">
        <v>6220.9</v>
      </c>
      <c r="C37" s="29">
        <f>SUM(B37/$B$165)</f>
        <v>1.0448526282303867E-2</v>
      </c>
      <c r="D37" s="28">
        <v>10791</v>
      </c>
      <c r="E37" s="29">
        <f>D37/$D$165</f>
        <v>1.1986714308422346E-2</v>
      </c>
      <c r="F37" s="28">
        <v>7725.5</v>
      </c>
      <c r="G37" s="29">
        <f>F37/$F$165</f>
        <v>1.2395611537948497E-2</v>
      </c>
      <c r="H37" s="28">
        <f t="shared" si="2"/>
        <v>24.186210998408612</v>
      </c>
      <c r="I37" s="30">
        <f t="shared" si="1"/>
        <v>71.592067463627103</v>
      </c>
    </row>
    <row r="38" spans="1:9" ht="43.5" thickBot="1" x14ac:dyDescent="0.25">
      <c r="A38" s="43" t="s">
        <v>56</v>
      </c>
      <c r="B38" s="44">
        <f>B39</f>
        <v>354.9</v>
      </c>
      <c r="C38" s="45">
        <f>SUM(B38/$B$165)</f>
        <v>5.9608448578013506E-4</v>
      </c>
      <c r="D38" s="44">
        <f>D39</f>
        <v>600</v>
      </c>
      <c r="E38" s="45">
        <f>D38/$D$165</f>
        <v>6.6648397600346657E-4</v>
      </c>
      <c r="F38" s="44">
        <f>F39</f>
        <v>40.299999999999997</v>
      </c>
      <c r="G38" s="45">
        <f>F38/$F$165</f>
        <v>6.4661594068904851E-5</v>
      </c>
      <c r="H38" s="44" t="s">
        <v>79</v>
      </c>
      <c r="I38" s="46">
        <f t="shared" si="1"/>
        <v>6.7166666666666668</v>
      </c>
    </row>
    <row r="39" spans="1:9" ht="45.75" customHeight="1" thickBot="1" x14ac:dyDescent="0.25">
      <c r="A39" s="33" t="s">
        <v>29</v>
      </c>
      <c r="B39" s="34">
        <v>354.9</v>
      </c>
      <c r="C39" s="35">
        <f>SUM(B39/$B$165)</f>
        <v>5.9608448578013506E-4</v>
      </c>
      <c r="D39" s="34">
        <v>600</v>
      </c>
      <c r="E39" s="35">
        <f>D39/$D$165</f>
        <v>6.6648397600346657E-4</v>
      </c>
      <c r="F39" s="34">
        <v>40.299999999999997</v>
      </c>
      <c r="G39" s="35">
        <f>F39/$F$165</f>
        <v>6.4661594068904851E-5</v>
      </c>
      <c r="H39" s="34" t="s">
        <v>79</v>
      </c>
      <c r="I39" s="36">
        <f t="shared" si="1"/>
        <v>6.7166666666666668</v>
      </c>
    </row>
    <row r="40" spans="1:9" ht="33.75" customHeight="1" thickBot="1" x14ac:dyDescent="0.25">
      <c r="A40" s="43" t="s">
        <v>30</v>
      </c>
      <c r="B40" s="44">
        <f>SUM(B41+B45+B49+B51)</f>
        <v>14417.8</v>
      </c>
      <c r="C40" s="45">
        <f>SUM(B40/$B$165)</f>
        <v>2.4215911240013613E-2</v>
      </c>
      <c r="D40" s="44">
        <f>SUM(D41+D45+D49+D51+D54)</f>
        <v>19953</v>
      </c>
      <c r="E40" s="45">
        <f>D40/$D$165</f>
        <v>2.216392462199528E-2</v>
      </c>
      <c r="F40" s="44">
        <f>SUM(F41+F45+F49+F51+F54)</f>
        <v>14369.7</v>
      </c>
      <c r="G40" s="45">
        <f>F40/$F$165</f>
        <v>2.3056270677219406E-2</v>
      </c>
      <c r="H40" s="44">
        <f t="shared" si="2"/>
        <v>-0.33361539208478064</v>
      </c>
      <c r="I40" s="46">
        <f t="shared" si="1"/>
        <v>72.017741692978504</v>
      </c>
    </row>
    <row r="41" spans="1:9" ht="30" x14ac:dyDescent="0.2">
      <c r="A41" s="23" t="s">
        <v>31</v>
      </c>
      <c r="B41" s="24">
        <f>SUM(B42:B44)</f>
        <v>10996.4</v>
      </c>
      <c r="C41" s="25">
        <f>SUM(B41/$B$165)</f>
        <v>1.8469381345259727E-2</v>
      </c>
      <c r="D41" s="24">
        <f>SUM(D42:D44)</f>
        <v>16536</v>
      </c>
      <c r="E41" s="25">
        <f>D41/$D$165</f>
        <v>1.8368298378655539E-2</v>
      </c>
      <c r="F41" s="24">
        <f>SUM(F42:F44)</f>
        <v>10965.4</v>
      </c>
      <c r="G41" s="25">
        <f>F41/$F$165</f>
        <v>1.7594050709756059E-2</v>
      </c>
      <c r="H41" s="24">
        <f t="shared" si="2"/>
        <v>-0.28191044341784277</v>
      </c>
      <c r="I41" s="26">
        <f t="shared" si="1"/>
        <v>66.312288340590214</v>
      </c>
    </row>
    <row r="42" spans="1:9" ht="36" customHeight="1" x14ac:dyDescent="0.2">
      <c r="A42" s="19" t="s">
        <v>32</v>
      </c>
      <c r="B42" s="3">
        <v>6736.2</v>
      </c>
      <c r="C42" s="4">
        <f>SUM(B42/$B$165)</f>
        <v>1.1314016097808244E-2</v>
      </c>
      <c r="D42" s="3">
        <v>11229</v>
      </c>
      <c r="E42" s="4">
        <f>D42/$D$165</f>
        <v>1.2473247610904877E-2</v>
      </c>
      <c r="F42" s="3">
        <v>6703.8</v>
      </c>
      <c r="G42" s="4">
        <f>F42/$F$165</f>
        <v>1.0756287700226411E-2</v>
      </c>
      <c r="H42" s="3">
        <f t="shared" si="2"/>
        <v>-0.48098334372494378</v>
      </c>
      <c r="I42" s="11">
        <f t="shared" si="1"/>
        <v>59.700774779588571</v>
      </c>
    </row>
    <row r="43" spans="1:9" ht="30.75" customHeight="1" x14ac:dyDescent="0.2">
      <c r="A43" s="19" t="s">
        <v>33</v>
      </c>
      <c r="B43" s="3">
        <v>2851.1</v>
      </c>
      <c r="C43" s="4">
        <f>SUM(B43/$B$165)</f>
        <v>4.7886629400049115E-3</v>
      </c>
      <c r="D43" s="3">
        <v>3818</v>
      </c>
      <c r="E43" s="4">
        <f>D43/$D$165</f>
        <v>4.2410597006353919E-3</v>
      </c>
      <c r="F43" s="3">
        <v>2802.3</v>
      </c>
      <c r="G43" s="4">
        <f>F43/$F$165</f>
        <v>4.4963073215705234E-3</v>
      </c>
      <c r="H43" s="3">
        <f t="shared" si="2"/>
        <v>-1.7116200764617133</v>
      </c>
      <c r="I43" s="11">
        <f t="shared" si="1"/>
        <v>73.397066526977483</v>
      </c>
    </row>
    <row r="44" spans="1:9" ht="33" customHeight="1" x14ac:dyDescent="0.2">
      <c r="A44" s="19" t="s">
        <v>34</v>
      </c>
      <c r="B44" s="3">
        <v>1409.1</v>
      </c>
      <c r="C44" s="4">
        <f>SUM(B44/$B$165)</f>
        <v>2.3667023074465717E-3</v>
      </c>
      <c r="D44" s="3">
        <v>1489</v>
      </c>
      <c r="E44" s="4">
        <f>D44/$D$165</f>
        <v>1.6539910671152696E-3</v>
      </c>
      <c r="F44" s="3">
        <v>1459.3</v>
      </c>
      <c r="G44" s="4">
        <f>F44/$F$165</f>
        <v>2.3414556879591277E-3</v>
      </c>
      <c r="H44" s="3">
        <f t="shared" si="2"/>
        <v>3.5625576609183298</v>
      </c>
      <c r="I44" s="11">
        <f t="shared" si="1"/>
        <v>98.00537273337811</v>
      </c>
    </row>
    <row r="45" spans="1:9" ht="30" x14ac:dyDescent="0.2">
      <c r="A45" s="8" t="s">
        <v>35</v>
      </c>
      <c r="B45" s="3">
        <f>SUM(B46:B48)</f>
        <v>7.3</v>
      </c>
      <c r="C45" s="4">
        <f>SUM(B45/$B$165)</f>
        <v>1.2260965754282857E-5</v>
      </c>
      <c r="D45" s="3">
        <f>SUM(D46:D48)</f>
        <v>5</v>
      </c>
      <c r="E45" s="4">
        <f>D45/$D$165</f>
        <v>5.5540331333622213E-6</v>
      </c>
      <c r="F45" s="3">
        <f>SUM(F46:F48)</f>
        <v>0</v>
      </c>
      <c r="G45" s="4">
        <f>F45/$F$165</f>
        <v>0</v>
      </c>
      <c r="H45" s="3">
        <f t="shared" si="2"/>
        <v>-100</v>
      </c>
      <c r="I45" s="11">
        <f t="shared" si="1"/>
        <v>0</v>
      </c>
    </row>
    <row r="46" spans="1:9" ht="47.25" customHeight="1" x14ac:dyDescent="0.2">
      <c r="A46" s="19" t="s">
        <v>18</v>
      </c>
      <c r="B46" s="3">
        <v>0</v>
      </c>
      <c r="C46" s="4">
        <f>SUM(B46/$B$165)</f>
        <v>0</v>
      </c>
      <c r="D46" s="3">
        <v>5</v>
      </c>
      <c r="E46" s="4">
        <f>D46/$D$165</f>
        <v>5.5540331333622213E-6</v>
      </c>
      <c r="F46" s="3">
        <v>0</v>
      </c>
      <c r="G46" s="4">
        <f>F46/$F$165</f>
        <v>0</v>
      </c>
      <c r="H46" s="3" t="e">
        <f t="shared" si="2"/>
        <v>#DIV/0!</v>
      </c>
      <c r="I46" s="11">
        <f t="shared" si="1"/>
        <v>0</v>
      </c>
    </row>
    <row r="47" spans="1:9" ht="48" customHeight="1" x14ac:dyDescent="0.2">
      <c r="A47" s="19" t="s">
        <v>158</v>
      </c>
      <c r="B47" s="3">
        <v>7.3</v>
      </c>
      <c r="C47" s="4">
        <f>SUM(B47/$B$165)</f>
        <v>1.2260965754282857E-5</v>
      </c>
      <c r="D47" s="3">
        <v>0</v>
      </c>
      <c r="E47" s="4">
        <f>D47/$D$165</f>
        <v>0</v>
      </c>
      <c r="F47" s="3">
        <v>0</v>
      </c>
      <c r="G47" s="4">
        <f>F47/$F$165</f>
        <v>0</v>
      </c>
      <c r="H47" s="3">
        <f t="shared" si="2"/>
        <v>-100</v>
      </c>
      <c r="I47" s="11" t="e">
        <f t="shared" si="1"/>
        <v>#DIV/0!</v>
      </c>
    </row>
    <row r="48" spans="1:9" ht="36.75" hidden="1" customHeight="1" x14ac:dyDescent="0.2">
      <c r="A48" s="18" t="s">
        <v>81</v>
      </c>
      <c r="B48" s="3">
        <v>0</v>
      </c>
      <c r="C48" s="4">
        <f>SUM(B48/$B$165)</f>
        <v>0</v>
      </c>
      <c r="D48" s="3">
        <v>0</v>
      </c>
      <c r="E48" s="4">
        <f>D48/$D$165</f>
        <v>0</v>
      </c>
      <c r="F48" s="3">
        <v>0</v>
      </c>
      <c r="G48" s="4">
        <f>F48/$F$165</f>
        <v>0</v>
      </c>
      <c r="H48" s="3" t="e">
        <f t="shared" si="2"/>
        <v>#DIV/0!</v>
      </c>
      <c r="I48" s="11" t="e">
        <f t="shared" si="1"/>
        <v>#DIV/0!</v>
      </c>
    </row>
    <row r="49" spans="1:9" ht="30" x14ac:dyDescent="0.2">
      <c r="A49" s="8" t="s">
        <v>36</v>
      </c>
      <c r="B49" s="3">
        <f>SUM(B50)</f>
        <v>0</v>
      </c>
      <c r="C49" s="4">
        <f>SUM(B49/$B$165)</f>
        <v>0</v>
      </c>
      <c r="D49" s="3">
        <f>SUM(D50)</f>
        <v>3</v>
      </c>
      <c r="E49" s="4">
        <f>D49/$D$165</f>
        <v>3.3324198800173326E-6</v>
      </c>
      <c r="F49" s="3">
        <f>SUM(F50)</f>
        <v>0</v>
      </c>
      <c r="G49" s="4">
        <f>F49/$F$165</f>
        <v>0</v>
      </c>
      <c r="H49" s="3" t="e">
        <f t="shared" si="2"/>
        <v>#DIV/0!</v>
      </c>
      <c r="I49" s="11">
        <f t="shared" si="1"/>
        <v>0</v>
      </c>
    </row>
    <row r="50" spans="1:9" ht="32.25" customHeight="1" x14ac:dyDescent="0.2">
      <c r="A50" s="19" t="s">
        <v>37</v>
      </c>
      <c r="B50" s="3">
        <v>0</v>
      </c>
      <c r="C50" s="4">
        <f>SUM(B50/$B$165)</f>
        <v>0</v>
      </c>
      <c r="D50" s="3">
        <v>3</v>
      </c>
      <c r="E50" s="4">
        <f>D50/$D$165</f>
        <v>3.3324198800173326E-6</v>
      </c>
      <c r="F50" s="3">
        <v>0</v>
      </c>
      <c r="G50" s="4">
        <f>F50/$F$165</f>
        <v>0</v>
      </c>
      <c r="H50" s="3" t="e">
        <f t="shared" si="2"/>
        <v>#DIV/0!</v>
      </c>
      <c r="I50" s="11">
        <f t="shared" si="1"/>
        <v>0</v>
      </c>
    </row>
    <row r="51" spans="1:9" ht="18.75" customHeight="1" x14ac:dyDescent="0.2">
      <c r="A51" s="8" t="s">
        <v>117</v>
      </c>
      <c r="B51" s="3">
        <f>B52+B53</f>
        <v>3414.1</v>
      </c>
      <c r="C51" s="4">
        <f>SUM(B51/$B$165)</f>
        <v>5.7342689289996036E-3</v>
      </c>
      <c r="D51" s="3">
        <f>D52+D53</f>
        <v>3407</v>
      </c>
      <c r="E51" s="4">
        <f>D51/$D$165</f>
        <v>3.7845181770730174E-3</v>
      </c>
      <c r="F51" s="3">
        <f>F52+F53</f>
        <v>3404.3</v>
      </c>
      <c r="G51" s="4">
        <f>F51/$F$165</f>
        <v>5.4622199674633446E-3</v>
      </c>
      <c r="H51" s="3">
        <f t="shared" si="2"/>
        <v>-0.2870449020239505</v>
      </c>
      <c r="I51" s="11">
        <f t="shared" si="1"/>
        <v>99.920751394188443</v>
      </c>
    </row>
    <row r="52" spans="1:9" ht="49.5" customHeight="1" x14ac:dyDescent="0.2">
      <c r="A52" s="19" t="s">
        <v>18</v>
      </c>
      <c r="B52" s="3">
        <v>3414.1</v>
      </c>
      <c r="C52" s="4">
        <f>SUM(B52/$B$165)</f>
        <v>5.7342689289996036E-3</v>
      </c>
      <c r="D52" s="3">
        <v>3405</v>
      </c>
      <c r="E52" s="4">
        <f>D52/$D$165</f>
        <v>3.7822965638196729E-3</v>
      </c>
      <c r="F52" s="3">
        <v>3404.3</v>
      </c>
      <c r="G52" s="4">
        <f>F52/$F$165</f>
        <v>5.4622199674633446E-3</v>
      </c>
      <c r="H52" s="3">
        <f t="shared" si="2"/>
        <v>-0.2870449020239505</v>
      </c>
      <c r="I52" s="11">
        <f t="shared" si="1"/>
        <v>99.979441997063148</v>
      </c>
    </row>
    <row r="53" spans="1:9" ht="35.25" customHeight="1" x14ac:dyDescent="0.2">
      <c r="A53" s="19" t="s">
        <v>118</v>
      </c>
      <c r="B53" s="3">
        <v>0</v>
      </c>
      <c r="C53" s="4">
        <f>SUM(B53/$B$165)</f>
        <v>0</v>
      </c>
      <c r="D53" s="3">
        <v>2</v>
      </c>
      <c r="E53" s="4">
        <f>D53/$D$165</f>
        <v>2.2216132533448887E-6</v>
      </c>
      <c r="F53" s="3">
        <v>0</v>
      </c>
      <c r="G53" s="4">
        <f>F53/$F$165</f>
        <v>0</v>
      </c>
      <c r="H53" s="3" t="e">
        <f t="shared" si="2"/>
        <v>#DIV/0!</v>
      </c>
      <c r="I53" s="11">
        <f t="shared" si="1"/>
        <v>0</v>
      </c>
    </row>
    <row r="54" spans="1:9" ht="35.25" customHeight="1" x14ac:dyDescent="0.2">
      <c r="A54" s="31" t="s">
        <v>143</v>
      </c>
      <c r="B54" s="3">
        <f>B55</f>
        <v>0</v>
      </c>
      <c r="C54" s="4">
        <f>SUM(B54/$B$165)</f>
        <v>0</v>
      </c>
      <c r="D54" s="3">
        <f>D55</f>
        <v>2</v>
      </c>
      <c r="E54" s="4">
        <f>D54/$D$165</f>
        <v>2.2216132533448887E-6</v>
      </c>
      <c r="F54" s="3">
        <f>F55</f>
        <v>0</v>
      </c>
      <c r="G54" s="4">
        <f>F54/$F$165</f>
        <v>0</v>
      </c>
      <c r="H54" s="3" t="e">
        <f t="shared" si="2"/>
        <v>#DIV/0!</v>
      </c>
      <c r="I54" s="11">
        <f t="shared" si="1"/>
        <v>0</v>
      </c>
    </row>
    <row r="55" spans="1:9" ht="35.25" customHeight="1" thickBot="1" x14ac:dyDescent="0.25">
      <c r="A55" s="37" t="s">
        <v>37</v>
      </c>
      <c r="B55" s="28">
        <v>0</v>
      </c>
      <c r="C55" s="4">
        <f>SUM(B55/$B$165)</f>
        <v>0</v>
      </c>
      <c r="D55" s="28">
        <v>2</v>
      </c>
      <c r="E55" s="4">
        <f>D55/$D$165</f>
        <v>2.2216132533448887E-6</v>
      </c>
      <c r="F55" s="28">
        <v>0</v>
      </c>
      <c r="G55" s="4">
        <f>F55/$F$165</f>
        <v>0</v>
      </c>
      <c r="H55" s="3" t="e">
        <f t="shared" si="2"/>
        <v>#DIV/0!</v>
      </c>
      <c r="I55" s="11">
        <f t="shared" si="1"/>
        <v>0</v>
      </c>
    </row>
    <row r="56" spans="1:9" ht="45.75" customHeight="1" thickBot="1" x14ac:dyDescent="0.25">
      <c r="A56" s="43" t="s">
        <v>38</v>
      </c>
      <c r="B56" s="44">
        <f>SUM(B57+B59+B61)</f>
        <v>10785.6</v>
      </c>
      <c r="C56" s="45">
        <f>SUM(B56/$B$165)</f>
        <v>1.8115324964300437E-2</v>
      </c>
      <c r="D56" s="44">
        <f>SUM(D57+D59+D61)</f>
        <v>16721.400000000001</v>
      </c>
      <c r="E56" s="45">
        <f>D56/$D$165</f>
        <v>1.8574241927240612E-2</v>
      </c>
      <c r="F56" s="44">
        <f>SUM(F57+F59+F61)</f>
        <v>10613</v>
      </c>
      <c r="G56" s="45">
        <f>F56/$F$165</f>
        <v>1.7028622775515811E-2</v>
      </c>
      <c r="H56" s="44">
        <f t="shared" si="2"/>
        <v>-1.6002818572912076</v>
      </c>
      <c r="I56" s="46">
        <f t="shared" si="1"/>
        <v>63.469565945435178</v>
      </c>
    </row>
    <row r="57" spans="1:9" ht="45" x14ac:dyDescent="0.2">
      <c r="A57" s="23" t="s">
        <v>39</v>
      </c>
      <c r="B57" s="24">
        <f>SUM(B58)</f>
        <v>0</v>
      </c>
      <c r="C57" s="25">
        <f>SUM(B57/$B$165)</f>
        <v>0</v>
      </c>
      <c r="D57" s="24">
        <f>SUM(D58)</f>
        <v>0</v>
      </c>
      <c r="E57" s="25">
        <f>D57/$D$165</f>
        <v>0</v>
      </c>
      <c r="F57" s="24">
        <f>SUM(F58)</f>
        <v>0</v>
      </c>
      <c r="G57" s="25">
        <f>F57/$F$165</f>
        <v>0</v>
      </c>
      <c r="H57" s="24" t="s">
        <v>88</v>
      </c>
      <c r="I57" s="26" t="e">
        <f t="shared" si="1"/>
        <v>#DIV/0!</v>
      </c>
    </row>
    <row r="58" spans="1:9" ht="33.75" customHeight="1" x14ac:dyDescent="0.2">
      <c r="A58" s="19" t="s">
        <v>40</v>
      </c>
      <c r="B58" s="3">
        <v>0</v>
      </c>
      <c r="C58" s="4">
        <f>SUM(B58/$B$165)</f>
        <v>0</v>
      </c>
      <c r="D58" s="3">
        <v>0</v>
      </c>
      <c r="E58" s="4">
        <f>D58/$D$165</f>
        <v>0</v>
      </c>
      <c r="F58" s="3">
        <v>0</v>
      </c>
      <c r="G58" s="4">
        <f>F58/$F$165</f>
        <v>0</v>
      </c>
      <c r="H58" s="3" t="s">
        <v>88</v>
      </c>
      <c r="I58" s="11" t="e">
        <f t="shared" si="1"/>
        <v>#DIV/0!</v>
      </c>
    </row>
    <row r="59" spans="1:9" ht="45" x14ac:dyDescent="0.2">
      <c r="A59" s="8" t="s">
        <v>41</v>
      </c>
      <c r="B59" s="3">
        <f>SUM(B60)</f>
        <v>3035.3</v>
      </c>
      <c r="C59" s="4">
        <f>SUM(B59/$B$165)</f>
        <v>5.0980423772568166E-3</v>
      </c>
      <c r="D59" s="3">
        <f>SUM(D60)</f>
        <v>4976.8</v>
      </c>
      <c r="E59" s="4">
        <f>D59/$D$165</f>
        <v>5.528262419623421E-3</v>
      </c>
      <c r="F59" s="3">
        <f>SUM(F60)</f>
        <v>3118.4</v>
      </c>
      <c r="G59" s="4">
        <f>F59/$F$165</f>
        <v>5.0034916859670693E-3</v>
      </c>
      <c r="H59" s="3">
        <f t="shared" si="2"/>
        <v>2.737785391888778</v>
      </c>
      <c r="I59" s="11">
        <f t="shared" si="1"/>
        <v>62.658736537534153</v>
      </c>
    </row>
    <row r="60" spans="1:9" ht="79.5" customHeight="1" x14ac:dyDescent="0.2">
      <c r="A60" s="19" t="s">
        <v>42</v>
      </c>
      <c r="B60" s="3">
        <v>3035.3</v>
      </c>
      <c r="C60" s="4">
        <f>SUM(B60/$B$165)</f>
        <v>5.0980423772568166E-3</v>
      </c>
      <c r="D60" s="3">
        <v>4976.8</v>
      </c>
      <c r="E60" s="4">
        <f>D60/$D$165</f>
        <v>5.528262419623421E-3</v>
      </c>
      <c r="F60" s="3">
        <v>3118.4</v>
      </c>
      <c r="G60" s="4">
        <f>F60/$F$165</f>
        <v>5.0034916859670693E-3</v>
      </c>
      <c r="H60" s="3">
        <f t="shared" si="2"/>
        <v>2.737785391888778</v>
      </c>
      <c r="I60" s="11">
        <f t="shared" si="1"/>
        <v>62.658736537534153</v>
      </c>
    </row>
    <row r="61" spans="1:9" ht="30" x14ac:dyDescent="0.2">
      <c r="A61" s="8" t="s">
        <v>43</v>
      </c>
      <c r="B61" s="3">
        <f>SUM(B62)</f>
        <v>7750.3</v>
      </c>
      <c r="C61" s="4">
        <f>SUM(B61/$B$165)</f>
        <v>1.3017282587043622E-2</v>
      </c>
      <c r="D61" s="3">
        <f>SUM(D62)</f>
        <v>11744.6</v>
      </c>
      <c r="E61" s="4">
        <f>D61/$D$165</f>
        <v>1.3045979507617189E-2</v>
      </c>
      <c r="F61" s="3">
        <f>SUM(F62)</f>
        <v>7494.6</v>
      </c>
      <c r="G61" s="4">
        <f>F61/$F$165</f>
        <v>1.2025131089548743E-2</v>
      </c>
      <c r="H61" s="3">
        <f t="shared" si="2"/>
        <v>-3.2992271266918749</v>
      </c>
      <c r="I61" s="11">
        <f t="shared" si="1"/>
        <v>63.813156684774277</v>
      </c>
    </row>
    <row r="62" spans="1:9" ht="32.25" customHeight="1" thickBot="1" x14ac:dyDescent="0.25">
      <c r="A62" s="37" t="s">
        <v>44</v>
      </c>
      <c r="B62" s="28">
        <v>7750.3</v>
      </c>
      <c r="C62" s="29">
        <f>SUM(B62/$B$165)</f>
        <v>1.3017282587043622E-2</v>
      </c>
      <c r="D62" s="28">
        <v>11744.6</v>
      </c>
      <c r="E62" s="29">
        <f>D62/$D$165</f>
        <v>1.3045979507617189E-2</v>
      </c>
      <c r="F62" s="28">
        <v>7494.6</v>
      </c>
      <c r="G62" s="29">
        <f>F62/$F$165</f>
        <v>1.2025131089548743E-2</v>
      </c>
      <c r="H62" s="28">
        <f t="shared" si="2"/>
        <v>-3.2992271266918749</v>
      </c>
      <c r="I62" s="30">
        <f t="shared" si="1"/>
        <v>63.813156684774277</v>
      </c>
    </row>
    <row r="63" spans="1:9" ht="43.5" thickBot="1" x14ac:dyDescent="0.25">
      <c r="A63" s="43" t="s">
        <v>45</v>
      </c>
      <c r="B63" s="44">
        <f>SUM(B64:B65)</f>
        <v>5210</v>
      </c>
      <c r="C63" s="45">
        <f>SUM(B63/$B$165)</f>
        <v>8.7506344629881775E-3</v>
      </c>
      <c r="D63" s="44">
        <f>SUM(D64:D65)</f>
        <v>8988.0999999999985</v>
      </c>
      <c r="E63" s="45">
        <f>D63/$D$165</f>
        <v>9.9840410411945954E-3</v>
      </c>
      <c r="F63" s="44">
        <f>SUM(F64:F65)</f>
        <v>6382.16</v>
      </c>
      <c r="G63" s="45">
        <f>F63/$F$165</f>
        <v>1.0240214372277959E-2</v>
      </c>
      <c r="H63" s="44">
        <f t="shared" si="2"/>
        <v>22.498272552783121</v>
      </c>
      <c r="I63" s="46">
        <f t="shared" si="1"/>
        <v>71.006775625549352</v>
      </c>
    </row>
    <row r="64" spans="1:9" ht="62.25" customHeight="1" x14ac:dyDescent="0.2">
      <c r="A64" s="32" t="s">
        <v>82</v>
      </c>
      <c r="B64" s="24">
        <v>599</v>
      </c>
      <c r="C64" s="25">
        <f>SUM(B64/$B$165)</f>
        <v>1.0060710255911552E-3</v>
      </c>
      <c r="D64" s="24">
        <v>2254.1999999999998</v>
      </c>
      <c r="E64" s="25">
        <f>D64/$D$165</f>
        <v>2.5039802978450237E-3</v>
      </c>
      <c r="F64" s="24">
        <v>1639.3</v>
      </c>
      <c r="G64" s="25">
        <f>F64/$F$165</f>
        <v>2.6302667780931941E-3</v>
      </c>
      <c r="H64" s="24" t="s">
        <v>88</v>
      </c>
      <c r="I64" s="26">
        <f t="shared" si="1"/>
        <v>72.722029988465977</v>
      </c>
    </row>
    <row r="65" spans="1:9" ht="32.25" customHeight="1" thickBot="1" x14ac:dyDescent="0.25">
      <c r="A65" s="37" t="s">
        <v>28</v>
      </c>
      <c r="B65" s="28">
        <v>4611</v>
      </c>
      <c r="C65" s="29">
        <f>SUM(B65/$B$165)</f>
        <v>7.7445634373970217E-3</v>
      </c>
      <c r="D65" s="28">
        <v>6733.9</v>
      </c>
      <c r="E65" s="29">
        <f>D65/$D$165</f>
        <v>7.4800607433495722E-3</v>
      </c>
      <c r="F65" s="28">
        <v>4742.8599999999997</v>
      </c>
      <c r="G65" s="29">
        <f>F65/$F$165</f>
        <v>7.6099475941847653E-3</v>
      </c>
      <c r="H65" s="28">
        <f t="shared" si="2"/>
        <v>2.8596833658642424</v>
      </c>
      <c r="I65" s="30">
        <f t="shared" si="1"/>
        <v>70.4325873565096</v>
      </c>
    </row>
    <row r="66" spans="1:9" ht="15" thickBot="1" x14ac:dyDescent="0.25">
      <c r="A66" s="43" t="s">
        <v>46</v>
      </c>
      <c r="B66" s="44">
        <f>SUM(B67:B68)</f>
        <v>17292.5</v>
      </c>
      <c r="C66" s="45">
        <f>SUM(B66/$B$165)</f>
        <v>2.9044212370676208E-2</v>
      </c>
      <c r="D66" s="44">
        <f>SUM(D67:D68)</f>
        <v>22104.400000000001</v>
      </c>
      <c r="E66" s="45">
        <f>D66/$D$165</f>
        <v>2.4553713998618377E-2</v>
      </c>
      <c r="F66" s="44">
        <f>SUM(F67:F68)</f>
        <v>16851.2</v>
      </c>
      <c r="G66" s="45">
        <f>F66/$F$165</f>
        <v>2.7037852455928772E-2</v>
      </c>
      <c r="H66" s="44">
        <f t="shared" si="2"/>
        <v>-2.5519733988723488</v>
      </c>
      <c r="I66" s="46">
        <f t="shared" si="1"/>
        <v>76.23459582707514</v>
      </c>
    </row>
    <row r="67" spans="1:9" ht="18.75" customHeight="1" x14ac:dyDescent="0.2">
      <c r="A67" s="32" t="s">
        <v>47</v>
      </c>
      <c r="B67" s="24">
        <v>5460.6</v>
      </c>
      <c r="C67" s="25">
        <f>SUM(B67/$B$165)</f>
        <v>9.1715383010735584E-3</v>
      </c>
      <c r="D67" s="24">
        <v>13505</v>
      </c>
      <c r="E67" s="25">
        <f>D67/$D$165</f>
        <v>1.500144349321136E-2</v>
      </c>
      <c r="F67" s="24">
        <v>10187.200000000001</v>
      </c>
      <c r="G67" s="25">
        <f>F67/$F$165</f>
        <v>1.6345424096743114E-2</v>
      </c>
      <c r="H67" s="24">
        <f t="shared" si="2"/>
        <v>86.558253671757683</v>
      </c>
      <c r="I67" s="26">
        <f t="shared" si="1"/>
        <v>75.43280266567939</v>
      </c>
    </row>
    <row r="68" spans="1:9" ht="35.25" customHeight="1" thickBot="1" x14ac:dyDescent="0.25">
      <c r="A68" s="37" t="s">
        <v>91</v>
      </c>
      <c r="B68" s="28">
        <v>11831.9</v>
      </c>
      <c r="C68" s="29">
        <f>SUM(B68/$B$165)</f>
        <v>1.987267406960265E-2</v>
      </c>
      <c r="D68" s="28">
        <v>8599.4</v>
      </c>
      <c r="E68" s="29">
        <f>D68/$D$165</f>
        <v>9.5522705054070164E-3</v>
      </c>
      <c r="F68" s="28">
        <v>6664</v>
      </c>
      <c r="G68" s="29">
        <f>F68/$F$165</f>
        <v>1.0692428359185656E-2</v>
      </c>
      <c r="H68" s="28">
        <f t="shared" si="2"/>
        <v>-43.677684902678351</v>
      </c>
      <c r="I68" s="30">
        <f t="shared" si="1"/>
        <v>77.493778635718783</v>
      </c>
    </row>
    <row r="69" spans="1:9" ht="48" customHeight="1" thickBot="1" x14ac:dyDescent="0.25">
      <c r="A69" s="43" t="s">
        <v>48</v>
      </c>
      <c r="B69" s="44">
        <f>SUM(B70)</f>
        <v>13488</v>
      </c>
      <c r="C69" s="45">
        <f>SUM(B69/$B$165)</f>
        <v>2.2654233711474958E-2</v>
      </c>
      <c r="D69" s="44">
        <f>SUM(D70)</f>
        <v>14197</v>
      </c>
      <c r="E69" s="45">
        <f>D69/$D$165</f>
        <v>1.5770121678868692E-2</v>
      </c>
      <c r="F69" s="44">
        <f>SUM(F70)</f>
        <v>3329.3999999999996</v>
      </c>
      <c r="G69" s="45">
        <f>F69/$F$165</f>
        <v>5.3420424638464465E-3</v>
      </c>
      <c r="H69" s="44">
        <f t="shared" si="2"/>
        <v>-75.315836298932382</v>
      </c>
      <c r="I69" s="46">
        <f t="shared" si="1"/>
        <v>23.451433401422833</v>
      </c>
    </row>
    <row r="70" spans="1:9" ht="44.25" customHeight="1" x14ac:dyDescent="0.2">
      <c r="A70" s="23" t="s">
        <v>119</v>
      </c>
      <c r="B70" s="24">
        <f>SUM(B71:B73)</f>
        <v>13488</v>
      </c>
      <c r="C70" s="25">
        <f>SUM(B70/$B$165)</f>
        <v>2.2654233711474958E-2</v>
      </c>
      <c r="D70" s="24">
        <f>SUM(D71:D73)</f>
        <v>14197</v>
      </c>
      <c r="E70" s="25">
        <f>D70/$D$165</f>
        <v>1.5770121678868692E-2</v>
      </c>
      <c r="F70" s="24">
        <f>SUM(F71:F73)</f>
        <v>3329.3999999999996</v>
      </c>
      <c r="G70" s="25">
        <f>F70/$F$165</f>
        <v>5.3420424638464465E-3</v>
      </c>
      <c r="H70" s="24">
        <f t="shared" si="2"/>
        <v>-75.315836298932382</v>
      </c>
      <c r="I70" s="26">
        <f t="shared" si="1"/>
        <v>23.451433401422833</v>
      </c>
    </row>
    <row r="71" spans="1:9" ht="32.25" customHeight="1" x14ac:dyDescent="0.2">
      <c r="A71" s="19" t="s">
        <v>92</v>
      </c>
      <c r="B71" s="3">
        <v>3564.2</v>
      </c>
      <c r="C71" s="4">
        <f>SUM(B71/$B$165)</f>
        <v>5.986374539919858E-3</v>
      </c>
      <c r="D71" s="3">
        <v>4893.1000000000004</v>
      </c>
      <c r="E71" s="4">
        <f>D71/$D$165</f>
        <v>5.4352879049709372E-3</v>
      </c>
      <c r="F71" s="3">
        <v>2541.6</v>
      </c>
      <c r="G71" s="4">
        <f>F71/$F$165</f>
        <v>4.0780125926930168E-3</v>
      </c>
      <c r="H71" s="3">
        <f t="shared" si="2"/>
        <v>-28.690870321530781</v>
      </c>
      <c r="I71" s="11">
        <f t="shared" si="1"/>
        <v>51.94253131961333</v>
      </c>
    </row>
    <row r="72" spans="1:9" ht="36" customHeight="1" thickBot="1" x14ac:dyDescent="0.25">
      <c r="A72" s="19" t="s">
        <v>83</v>
      </c>
      <c r="B72" s="3">
        <v>9923.7999999999993</v>
      </c>
      <c r="C72" s="4">
        <f>SUM(B72/$B$165)</f>
        <v>1.6667859171555097E-2</v>
      </c>
      <c r="D72" s="3">
        <v>9303.9</v>
      </c>
      <c r="E72" s="4">
        <f>D72/$D$165</f>
        <v>1.0334833773897753E-2</v>
      </c>
      <c r="F72" s="3">
        <v>787.8</v>
      </c>
      <c r="G72" s="4">
        <f>F72/$F$165</f>
        <v>1.2640298711534303E-3</v>
      </c>
      <c r="H72" s="3">
        <f t="shared" si="2"/>
        <v>-92.061508696265548</v>
      </c>
      <c r="I72" s="11">
        <f t="shared" si="1"/>
        <v>8.4674168896914193</v>
      </c>
    </row>
    <row r="73" spans="1:9" ht="63" hidden="1" customHeight="1" x14ac:dyDescent="0.2">
      <c r="A73" s="38" t="s">
        <v>84</v>
      </c>
      <c r="B73" s="28">
        <v>0</v>
      </c>
      <c r="C73" s="29">
        <f>SUM(B73/$B$165)</f>
        <v>0</v>
      </c>
      <c r="D73" s="28">
        <v>0</v>
      </c>
      <c r="E73" s="29">
        <f>D73/$D$165</f>
        <v>0</v>
      </c>
      <c r="F73" s="28">
        <v>0</v>
      </c>
      <c r="G73" s="29">
        <f>F73/$F$165</f>
        <v>0</v>
      </c>
      <c r="H73" s="28" t="s">
        <v>88</v>
      </c>
      <c r="I73" s="30" t="e">
        <f t="shared" si="1"/>
        <v>#DIV/0!</v>
      </c>
    </row>
    <row r="74" spans="1:9" ht="44.25" customHeight="1" thickBot="1" x14ac:dyDescent="0.25">
      <c r="A74" s="43" t="s">
        <v>49</v>
      </c>
      <c r="B74" s="44">
        <f>SUM(B75+B78)</f>
        <v>9848.6</v>
      </c>
      <c r="C74" s="45">
        <f>SUM(B74/$B$165)</f>
        <v>1.6541554428442486E-2</v>
      </c>
      <c r="D74" s="44">
        <f>SUM(D75+D78)</f>
        <v>9728.4</v>
      </c>
      <c r="E74" s="45">
        <f>D74/$D$165</f>
        <v>1.0806371186920207E-2</v>
      </c>
      <c r="F74" s="44">
        <f>SUM(F75+F78)</f>
        <v>6981.0999999999995</v>
      </c>
      <c r="G74" s="45">
        <f>F74/$F$165</f>
        <v>1.1201217229638502E-2</v>
      </c>
      <c r="H74" s="44">
        <f t="shared" si="2"/>
        <v>-29.115813415104697</v>
      </c>
      <c r="I74" s="46">
        <f t="shared" si="1"/>
        <v>71.760001644669217</v>
      </c>
    </row>
    <row r="75" spans="1:9" ht="37.5" customHeight="1" x14ac:dyDescent="0.2">
      <c r="A75" s="23" t="s">
        <v>50</v>
      </c>
      <c r="B75" s="24">
        <f>SUM(B76:B77)</f>
        <v>4719.3999999999996</v>
      </c>
      <c r="C75" s="25">
        <f>SUM(B75/$B$165)</f>
        <v>7.9266303809263725E-3</v>
      </c>
      <c r="D75" s="24">
        <f>SUM(D76:D77)</f>
        <v>6539</v>
      </c>
      <c r="E75" s="25">
        <f>D75/$D$165</f>
        <v>7.2635645318111126E-3</v>
      </c>
      <c r="F75" s="24">
        <f>SUM(F76:F77)</f>
        <v>4884.8999999999996</v>
      </c>
      <c r="G75" s="25">
        <f>F75/$F$165</f>
        <v>7.8378516344216696E-3</v>
      </c>
      <c r="H75" s="24">
        <f t="shared" si="2"/>
        <v>3.5068017120820372</v>
      </c>
      <c r="I75" s="26">
        <f t="shared" si="1"/>
        <v>74.70408319314879</v>
      </c>
    </row>
    <row r="76" spans="1:9" ht="30" customHeight="1" x14ac:dyDescent="0.2">
      <c r="A76" s="19" t="s">
        <v>51</v>
      </c>
      <c r="B76" s="3">
        <v>0</v>
      </c>
      <c r="C76" s="4">
        <f>SUM(B76/$B$165)</f>
        <v>0</v>
      </c>
      <c r="D76" s="3">
        <v>0</v>
      </c>
      <c r="E76" s="4">
        <f>D76/$D$165</f>
        <v>0</v>
      </c>
      <c r="F76" s="3">
        <v>0</v>
      </c>
      <c r="G76" s="4">
        <f>F76/$F$165</f>
        <v>0</v>
      </c>
      <c r="H76" s="3" t="s">
        <v>88</v>
      </c>
      <c r="I76" s="11" t="s">
        <v>88</v>
      </c>
    </row>
    <row r="77" spans="1:9" ht="33.75" customHeight="1" x14ac:dyDescent="0.2">
      <c r="A77" s="19" t="s">
        <v>52</v>
      </c>
      <c r="B77" s="3">
        <v>4719.3999999999996</v>
      </c>
      <c r="C77" s="4">
        <f>SUM(B77/$B$165)</f>
        <v>7.9266303809263725E-3</v>
      </c>
      <c r="D77" s="3">
        <v>6539</v>
      </c>
      <c r="E77" s="4">
        <f>D77/$D$165</f>
        <v>7.2635645318111126E-3</v>
      </c>
      <c r="F77" s="3">
        <v>4884.8999999999996</v>
      </c>
      <c r="G77" s="4">
        <f>F77/$F$165</f>
        <v>7.8378516344216696E-3</v>
      </c>
      <c r="H77" s="3">
        <f t="shared" si="2"/>
        <v>3.5068017120820372</v>
      </c>
      <c r="I77" s="11">
        <f t="shared" si="1"/>
        <v>74.70408319314879</v>
      </c>
    </row>
    <row r="78" spans="1:9" ht="30" x14ac:dyDescent="0.2">
      <c r="A78" s="8" t="s">
        <v>53</v>
      </c>
      <c r="B78" s="3">
        <f>SUM(B79:B80)</f>
        <v>5129.2000000000007</v>
      </c>
      <c r="C78" s="4">
        <f>SUM(B78/$B$165)</f>
        <v>8.6149240475161155E-3</v>
      </c>
      <c r="D78" s="3">
        <f>SUM(D79:D80)</f>
        <v>3189.4</v>
      </c>
      <c r="E78" s="4">
        <f>D78/$D$165</f>
        <v>3.5428066551090936E-3</v>
      </c>
      <c r="F78" s="3">
        <f>SUM(F79:F80)</f>
        <v>2096.1999999999998</v>
      </c>
      <c r="G78" s="4">
        <f>F78/$F$165</f>
        <v>3.3633655952168321E-3</v>
      </c>
      <c r="H78" s="3">
        <f t="shared" ref="H78:H152" si="3">F78/B78*100-100</f>
        <v>-59.132028386493033</v>
      </c>
      <c r="I78" s="11">
        <f t="shared" ref="I78:I152" si="4">F78/D78*100</f>
        <v>65.723960619552258</v>
      </c>
    </row>
    <row r="79" spans="1:9" ht="30" x14ac:dyDescent="0.2">
      <c r="A79" s="19" t="s">
        <v>54</v>
      </c>
      <c r="B79" s="3">
        <v>603.1</v>
      </c>
      <c r="C79" s="4">
        <f>SUM(B79/$B$165)</f>
        <v>1.0129573214257524E-3</v>
      </c>
      <c r="D79" s="3">
        <v>331</v>
      </c>
      <c r="E79" s="4">
        <f>D79/$D$165</f>
        <v>3.6767699342857903E-4</v>
      </c>
      <c r="F79" s="3">
        <v>206.2</v>
      </c>
      <c r="G79" s="4">
        <f>F79/$F$165</f>
        <v>3.30849148809136E-4</v>
      </c>
      <c r="H79" s="3">
        <f t="shared" si="3"/>
        <v>-65.809981760902019</v>
      </c>
      <c r="I79" s="11">
        <f t="shared" si="4"/>
        <v>62.296072507552871</v>
      </c>
    </row>
    <row r="80" spans="1:9" ht="30.75" thickBot="1" x14ac:dyDescent="0.25">
      <c r="A80" s="37" t="s">
        <v>55</v>
      </c>
      <c r="B80" s="28">
        <v>4526.1000000000004</v>
      </c>
      <c r="C80" s="29">
        <f>SUM(B80/$B$165)</f>
        <v>7.6019667260903631E-3</v>
      </c>
      <c r="D80" s="28">
        <v>2858.4</v>
      </c>
      <c r="E80" s="29">
        <f>D80/$D$165</f>
        <v>3.1751296616805147E-3</v>
      </c>
      <c r="F80" s="28">
        <v>1890</v>
      </c>
      <c r="G80" s="29">
        <f>F80/$F$165</f>
        <v>3.0325164464076967E-3</v>
      </c>
      <c r="H80" s="28">
        <f t="shared" si="3"/>
        <v>-58.2421952674488</v>
      </c>
      <c r="I80" s="30">
        <f t="shared" si="4"/>
        <v>66.12090680100755</v>
      </c>
    </row>
    <row r="81" spans="1:9" ht="15" thickBot="1" x14ac:dyDescent="0.25">
      <c r="A81" s="43" t="s">
        <v>87</v>
      </c>
      <c r="B81" s="44">
        <f>SUM(B82+B111)</f>
        <v>56200.599999999991</v>
      </c>
      <c r="C81" s="45">
        <f>SUM(B81/$B$165)</f>
        <v>9.4393648215088916E-2</v>
      </c>
      <c r="D81" s="44">
        <f>SUM(D82+D111)</f>
        <v>86708.800000000017</v>
      </c>
      <c r="E81" s="45">
        <f>D81/$D$165</f>
        <v>9.631670963081565E-2</v>
      </c>
      <c r="F81" s="44">
        <f>F82+F111</f>
        <v>59163.046000000002</v>
      </c>
      <c r="G81" s="45">
        <f>F81/$F$165</f>
        <v>9.4927465616177292E-2</v>
      </c>
      <c r="H81" s="44">
        <f t="shared" si="3"/>
        <v>5.2711999516019716</v>
      </c>
      <c r="I81" s="46">
        <f t="shared" si="4"/>
        <v>68.231881885114305</v>
      </c>
    </row>
    <row r="82" spans="1:9" ht="15" x14ac:dyDescent="0.2">
      <c r="A82" s="23" t="s">
        <v>90</v>
      </c>
      <c r="B82" s="24">
        <f>SUM(B84:B110)</f>
        <v>13808.399999999998</v>
      </c>
      <c r="C82" s="25">
        <f>SUM(B82/$B$165)</f>
        <v>2.3192372537183478E-2</v>
      </c>
      <c r="D82" s="24">
        <f>SUM(D83:D110)</f>
        <v>20907.800000000003</v>
      </c>
      <c r="E82" s="25">
        <f>D82/$D$165</f>
        <v>2.3224522789142134E-2</v>
      </c>
      <c r="F82" s="24">
        <f>SUM(F83:F110)</f>
        <v>12290.094000000001</v>
      </c>
      <c r="G82" s="25">
        <f>F82/$F$165</f>
        <v>1.9719530255500824E-2</v>
      </c>
      <c r="H82" s="24">
        <f t="shared" si="3"/>
        <v>-10.995524463370103</v>
      </c>
      <c r="I82" s="26">
        <f t="shared" si="4"/>
        <v>58.78233960531476</v>
      </c>
    </row>
    <row r="83" spans="1:9" ht="90" x14ac:dyDescent="0.2">
      <c r="A83" s="41" t="s">
        <v>146</v>
      </c>
      <c r="B83" s="24">
        <v>0</v>
      </c>
      <c r="C83" s="25">
        <f>SUM(B83/$B$165)</f>
        <v>0</v>
      </c>
      <c r="D83" s="24">
        <v>0</v>
      </c>
      <c r="E83" s="25">
        <f>D83/$D$165</f>
        <v>0</v>
      </c>
      <c r="F83" s="24">
        <v>0</v>
      </c>
      <c r="G83" s="25">
        <f>F83/$F$165</f>
        <v>0</v>
      </c>
      <c r="H83" s="24" t="e">
        <f t="shared" si="3"/>
        <v>#DIV/0!</v>
      </c>
      <c r="I83" s="26" t="e">
        <f t="shared" si="4"/>
        <v>#DIV/0!</v>
      </c>
    </row>
    <row r="84" spans="1:9" ht="75" x14ac:dyDescent="0.2">
      <c r="A84" s="48" t="s">
        <v>61</v>
      </c>
      <c r="B84" s="3">
        <v>480.2</v>
      </c>
      <c r="C84" s="4">
        <f>SUM(B84/$B$165)</f>
        <v>8.0653640482282582E-4</v>
      </c>
      <c r="D84" s="3">
        <v>528.29999999999995</v>
      </c>
      <c r="E84" s="4">
        <f>D84/$D$165</f>
        <v>5.8683914087105226E-4</v>
      </c>
      <c r="F84" s="3">
        <v>458.4</v>
      </c>
      <c r="G84" s="4">
        <f>F84/$F$165</f>
        <v>7.3550557620808896E-4</v>
      </c>
      <c r="H84" s="3">
        <f t="shared" si="3"/>
        <v>-4.5397750937109578</v>
      </c>
      <c r="I84" s="11">
        <f t="shared" si="4"/>
        <v>86.768881317433284</v>
      </c>
    </row>
    <row r="85" spans="1:9" ht="60" x14ac:dyDescent="0.2">
      <c r="A85" s="48" t="s">
        <v>62</v>
      </c>
      <c r="B85" s="3">
        <v>855</v>
      </c>
      <c r="C85" s="4">
        <f>SUM(B85/$B$165)</f>
        <v>1.436044619166006E-3</v>
      </c>
      <c r="D85" s="3">
        <v>1677.6</v>
      </c>
      <c r="E85" s="4">
        <f>D85/$D$165</f>
        <v>1.8634891969056923E-3</v>
      </c>
      <c r="F85" s="3">
        <v>1522.5</v>
      </c>
      <c r="G85" s="4">
        <f>F85/$F$165</f>
        <v>2.4428604707173113E-3</v>
      </c>
      <c r="H85" s="3" t="s">
        <v>79</v>
      </c>
      <c r="I85" s="11">
        <f t="shared" si="4"/>
        <v>90.754649499284696</v>
      </c>
    </row>
    <row r="86" spans="1:9" ht="60" x14ac:dyDescent="0.2">
      <c r="A86" s="48" t="s">
        <v>63</v>
      </c>
      <c r="B86" s="3">
        <v>481.1</v>
      </c>
      <c r="C86" s="4">
        <f>SUM(B86/$B$165)</f>
        <v>8.0804803073773745E-4</v>
      </c>
      <c r="D86" s="3">
        <v>597.1</v>
      </c>
      <c r="E86" s="4">
        <f>D86/$D$165</f>
        <v>6.6326263678611653E-4</v>
      </c>
      <c r="F86" s="3">
        <v>411.6</v>
      </c>
      <c r="G86" s="4">
        <f>F86/$F$165</f>
        <v>6.6041469277323169E-4</v>
      </c>
      <c r="H86" s="3">
        <f t="shared" si="3"/>
        <v>-14.446061109956361</v>
      </c>
      <c r="I86" s="11">
        <f t="shared" si="4"/>
        <v>68.933177022274322</v>
      </c>
    </row>
    <row r="87" spans="1:9" ht="45" x14ac:dyDescent="0.2">
      <c r="A87" s="48" t="s">
        <v>64</v>
      </c>
      <c r="B87" s="3">
        <v>28.8</v>
      </c>
      <c r="C87" s="4">
        <f>SUM(B87/$B$165)</f>
        <v>4.8372029277170732E-5</v>
      </c>
      <c r="D87" s="3">
        <v>54</v>
      </c>
      <c r="E87" s="4">
        <f>D87/$D$165</f>
        <v>5.9983557840311987E-5</v>
      </c>
      <c r="F87" s="3">
        <v>25.193999999999999</v>
      </c>
      <c r="G87" s="4">
        <f>F87/$F$165</f>
        <v>4.0423925582431482E-5</v>
      </c>
      <c r="H87" s="3">
        <f t="shared" si="3"/>
        <v>-12.520833333333343</v>
      </c>
      <c r="I87" s="11">
        <f t="shared" si="4"/>
        <v>46.655555555555559</v>
      </c>
    </row>
    <row r="88" spans="1:9" ht="50.25" customHeight="1" x14ac:dyDescent="0.2">
      <c r="A88" s="48" t="s">
        <v>65</v>
      </c>
      <c r="B88" s="3">
        <v>616.9</v>
      </c>
      <c r="C88" s="4">
        <f>SUM(B88/$B$165)</f>
        <v>1.0361355854543966E-3</v>
      </c>
      <c r="D88" s="3">
        <v>1513.7</v>
      </c>
      <c r="E88" s="4">
        <f>D88/$D$165</f>
        <v>1.6814279907940788E-3</v>
      </c>
      <c r="F88" s="3">
        <v>1038.4000000000001</v>
      </c>
      <c r="G88" s="4">
        <f>F88/$F$165</f>
        <v>1.6661190888623029E-3</v>
      </c>
      <c r="H88" s="3">
        <f t="shared" si="3"/>
        <v>68.325498460042155</v>
      </c>
      <c r="I88" s="11">
        <f t="shared" si="4"/>
        <v>68.600118913919545</v>
      </c>
    </row>
    <row r="89" spans="1:9" ht="33.75" customHeight="1" x14ac:dyDescent="0.2">
      <c r="A89" s="48" t="s">
        <v>159</v>
      </c>
      <c r="B89" s="3">
        <v>24</v>
      </c>
      <c r="C89" s="4">
        <f>SUM(B89/$B$165)</f>
        <v>4.0310024397642271E-5</v>
      </c>
      <c r="D89" s="3">
        <v>0</v>
      </c>
      <c r="E89" s="4">
        <f>D89/$D$165</f>
        <v>0</v>
      </c>
      <c r="F89" s="3">
        <v>0</v>
      </c>
      <c r="G89" s="4">
        <f>F89/$F$165</f>
        <v>0</v>
      </c>
      <c r="H89" s="3" t="s">
        <v>88</v>
      </c>
      <c r="I89" s="11" t="e">
        <f t="shared" si="4"/>
        <v>#DIV/0!</v>
      </c>
    </row>
    <row r="90" spans="1:9" ht="35.25" hidden="1" customHeight="1" x14ac:dyDescent="0.2">
      <c r="A90" s="48" t="s">
        <v>85</v>
      </c>
      <c r="B90" s="3">
        <v>0</v>
      </c>
      <c r="C90" s="4">
        <f>SUM(B90/$B$165)</f>
        <v>0</v>
      </c>
      <c r="D90" s="3">
        <v>0</v>
      </c>
      <c r="E90" s="4">
        <f>D90/$D$165</f>
        <v>0</v>
      </c>
      <c r="F90" s="3">
        <v>0</v>
      </c>
      <c r="G90" s="4">
        <f>F90/$F$165</f>
        <v>0</v>
      </c>
      <c r="H90" s="3" t="s">
        <v>88</v>
      </c>
      <c r="I90" s="11" t="e">
        <f t="shared" si="4"/>
        <v>#DIV/0!</v>
      </c>
    </row>
    <row r="91" spans="1:9" ht="63.75" customHeight="1" x14ac:dyDescent="0.2">
      <c r="A91" s="48" t="s">
        <v>86</v>
      </c>
      <c r="B91" s="3">
        <v>18.899999999999999</v>
      </c>
      <c r="C91" s="4">
        <f>SUM(B91/$B$165)</f>
        <v>3.1744144213143285E-5</v>
      </c>
      <c r="D91" s="3">
        <v>0</v>
      </c>
      <c r="E91" s="4">
        <f>D91/$D$165</f>
        <v>0</v>
      </c>
      <c r="F91" s="3">
        <v>0</v>
      </c>
      <c r="G91" s="4">
        <f>F91/$F$165</f>
        <v>0</v>
      </c>
      <c r="H91" s="3" t="s">
        <v>88</v>
      </c>
      <c r="I91" s="11" t="e">
        <f t="shared" si="4"/>
        <v>#DIV/0!</v>
      </c>
    </row>
    <row r="92" spans="1:9" ht="30" x14ac:dyDescent="0.2">
      <c r="A92" s="48" t="s">
        <v>66</v>
      </c>
      <c r="B92" s="3">
        <v>254.2</v>
      </c>
      <c r="C92" s="4">
        <f>SUM(B92/$B$165)</f>
        <v>4.2695034174502773E-4</v>
      </c>
      <c r="D92" s="40">
        <v>785.1</v>
      </c>
      <c r="E92" s="4">
        <f>D92/$D$165</f>
        <v>8.7209428260053598E-4</v>
      </c>
      <c r="F92" s="3">
        <v>357.7</v>
      </c>
      <c r="G92" s="4">
        <f>F92/$F$165</f>
        <v>5.7393181633864183E-4</v>
      </c>
      <c r="H92" s="3">
        <f t="shared" si="3"/>
        <v>40.715971675845793</v>
      </c>
      <c r="I92" s="11">
        <f t="shared" si="4"/>
        <v>45.561075022290154</v>
      </c>
    </row>
    <row r="93" spans="1:9" ht="60" x14ac:dyDescent="0.2">
      <c r="A93" s="48" t="s">
        <v>67</v>
      </c>
      <c r="B93" s="3">
        <v>0.2</v>
      </c>
      <c r="C93" s="4">
        <f>SUM(B93/$B$165)</f>
        <v>3.3591686998035231E-7</v>
      </c>
      <c r="D93" s="3">
        <v>1.6</v>
      </c>
      <c r="E93" s="4">
        <f>D93/$D$165</f>
        <v>1.7772906026759108E-6</v>
      </c>
      <c r="F93" s="3">
        <v>1.6</v>
      </c>
      <c r="G93" s="4">
        <f>F93/$F$165</f>
        <v>2.5672096900805901E-6</v>
      </c>
      <c r="H93" s="3" t="s">
        <v>88</v>
      </c>
      <c r="I93" s="11">
        <f t="shared" si="4"/>
        <v>100</v>
      </c>
    </row>
    <row r="94" spans="1:9" ht="29.25" customHeight="1" x14ac:dyDescent="0.2">
      <c r="A94" s="49" t="s">
        <v>142</v>
      </c>
      <c r="B94" s="3">
        <v>0</v>
      </c>
      <c r="C94" s="4">
        <f>SUM(B94/$B$165)</f>
        <v>0</v>
      </c>
      <c r="D94" s="3">
        <v>6</v>
      </c>
      <c r="E94" s="4">
        <f>D94/$D$165</f>
        <v>6.6648397600346652E-6</v>
      </c>
      <c r="F94" s="3">
        <v>0</v>
      </c>
      <c r="G94" s="4">
        <f>F94/$F$165</f>
        <v>0</v>
      </c>
      <c r="H94" s="3" t="s">
        <v>88</v>
      </c>
      <c r="I94" s="11" t="s">
        <v>88</v>
      </c>
    </row>
    <row r="95" spans="1:9" ht="22.5" customHeight="1" x14ac:dyDescent="0.2">
      <c r="A95" s="48" t="s">
        <v>68</v>
      </c>
      <c r="B95" s="3">
        <v>124.8</v>
      </c>
      <c r="C95" s="4">
        <f>SUM(B95/$B$165)</f>
        <v>2.0961212686773981E-4</v>
      </c>
      <c r="D95" s="3">
        <v>304</v>
      </c>
      <c r="E95" s="4">
        <f>D95/$D$165</f>
        <v>3.3768521450842307E-4</v>
      </c>
      <c r="F95" s="3">
        <v>203.8</v>
      </c>
      <c r="G95" s="4">
        <f>F95/$F$165</f>
        <v>3.2699833427401515E-4</v>
      </c>
      <c r="H95" s="3">
        <f t="shared" si="3"/>
        <v>63.301282051282072</v>
      </c>
      <c r="I95" s="11">
        <f t="shared" si="4"/>
        <v>67.03947368421052</v>
      </c>
    </row>
    <row r="96" spans="1:9" ht="15" x14ac:dyDescent="0.2">
      <c r="A96" s="49" t="s">
        <v>93</v>
      </c>
      <c r="B96" s="3">
        <v>154</v>
      </c>
      <c r="C96" s="4">
        <f>SUM(B96/$B$165)</f>
        <v>2.5865598988487123E-4</v>
      </c>
      <c r="D96" s="3">
        <v>189</v>
      </c>
      <c r="E96" s="4">
        <f>D96/$D$165</f>
        <v>2.0994245244109196E-4</v>
      </c>
      <c r="F96" s="3">
        <v>184.4</v>
      </c>
      <c r="G96" s="4">
        <f>F96/$F$165</f>
        <v>2.9587091678178796E-4</v>
      </c>
      <c r="H96" s="3" t="s">
        <v>88</v>
      </c>
      <c r="I96" s="11">
        <f t="shared" si="4"/>
        <v>97.56613756613757</v>
      </c>
    </row>
    <row r="97" spans="1:9" ht="19.5" customHeight="1" x14ac:dyDescent="0.2">
      <c r="A97" s="49" t="s">
        <v>94</v>
      </c>
      <c r="B97" s="3">
        <v>149.80000000000001</v>
      </c>
      <c r="C97" s="4">
        <f>SUM(B97/$B$165)</f>
        <v>2.5160173561528386E-4</v>
      </c>
      <c r="D97" s="3">
        <v>1028.5</v>
      </c>
      <c r="E97" s="4">
        <f>D97/$D$165</f>
        <v>1.142464615532609E-3</v>
      </c>
      <c r="F97" s="3">
        <v>1006.2</v>
      </c>
      <c r="G97" s="4">
        <f>F97/$F$165</f>
        <v>1.614453993849431E-3</v>
      </c>
      <c r="H97" s="3" t="s">
        <v>79</v>
      </c>
      <c r="I97" s="11">
        <f t="shared" si="4"/>
        <v>97.831793874574629</v>
      </c>
    </row>
    <row r="98" spans="1:9" ht="30" x14ac:dyDescent="0.2">
      <c r="A98" s="48" t="s">
        <v>69</v>
      </c>
      <c r="B98" s="3">
        <v>0</v>
      </c>
      <c r="C98" s="4">
        <f>SUM(B98/$B$165)</f>
        <v>0</v>
      </c>
      <c r="D98" s="3">
        <v>185.8</v>
      </c>
      <c r="E98" s="4">
        <f>D98/$D$165</f>
        <v>2.0638787123574014E-4</v>
      </c>
      <c r="F98" s="3">
        <v>0</v>
      </c>
      <c r="G98" s="4">
        <f>F98/$F$165</f>
        <v>0</v>
      </c>
      <c r="H98" s="3" t="s">
        <v>88</v>
      </c>
      <c r="I98" s="11">
        <f t="shared" si="4"/>
        <v>0</v>
      </c>
    </row>
    <row r="99" spans="1:9" ht="45" x14ac:dyDescent="0.2">
      <c r="A99" s="48" t="s">
        <v>70</v>
      </c>
      <c r="B99" s="3">
        <v>0</v>
      </c>
      <c r="C99" s="4">
        <f>SUM(B99/$B$165)</f>
        <v>0</v>
      </c>
      <c r="D99" s="3">
        <f>216.9+849.8</f>
        <v>1066.7</v>
      </c>
      <c r="E99" s="4">
        <f>D99/$D$165</f>
        <v>1.1848974286714964E-3</v>
      </c>
      <c r="F99" s="3">
        <v>0</v>
      </c>
      <c r="G99" s="4">
        <f>F99/$F$165</f>
        <v>0</v>
      </c>
      <c r="H99" s="3" t="s">
        <v>88</v>
      </c>
      <c r="I99" s="11">
        <f t="shared" si="4"/>
        <v>0</v>
      </c>
    </row>
    <row r="100" spans="1:9" ht="30" x14ac:dyDescent="0.2">
      <c r="A100" s="49" t="s">
        <v>71</v>
      </c>
      <c r="B100" s="3">
        <v>1095.9000000000001</v>
      </c>
      <c r="C100" s="4">
        <f>SUM(B100/$B$165)</f>
        <v>1.8406564890573404E-3</v>
      </c>
      <c r="D100" s="3">
        <v>4657.6000000000004</v>
      </c>
      <c r="E100" s="4">
        <f>D100/$D$165</f>
        <v>5.1736929443895767E-3</v>
      </c>
      <c r="F100" s="3">
        <v>1759.3</v>
      </c>
      <c r="G100" s="4">
        <f>F100/$F$165</f>
        <v>2.8228075048492385E-3</v>
      </c>
      <c r="H100" s="3">
        <f t="shared" si="3"/>
        <v>60.53472032119717</v>
      </c>
      <c r="I100" s="11">
        <f t="shared" si="4"/>
        <v>37.772672621092404</v>
      </c>
    </row>
    <row r="101" spans="1:9" ht="30" x14ac:dyDescent="0.2">
      <c r="A101" s="49" t="s">
        <v>160</v>
      </c>
      <c r="B101" s="3">
        <v>1577.2</v>
      </c>
      <c r="C101" s="4">
        <f>SUM(B101/$B$165)</f>
        <v>2.6490404366650579E-3</v>
      </c>
      <c r="D101" s="3">
        <v>0</v>
      </c>
      <c r="E101" s="4">
        <f>D101/$D$165</f>
        <v>0</v>
      </c>
      <c r="F101" s="3">
        <v>0</v>
      </c>
      <c r="G101" s="4">
        <f>F101/$F$165</f>
        <v>0</v>
      </c>
      <c r="H101" s="3" t="s">
        <v>79</v>
      </c>
      <c r="I101" s="11" t="s">
        <v>88</v>
      </c>
    </row>
    <row r="102" spans="1:9" ht="15" x14ac:dyDescent="0.2">
      <c r="A102" s="49" t="s">
        <v>95</v>
      </c>
      <c r="B102" s="3">
        <v>345.3</v>
      </c>
      <c r="C102" s="4">
        <f>SUM(B102/$B$165)</f>
        <v>5.7996047602107826E-4</v>
      </c>
      <c r="D102" s="3">
        <v>855</v>
      </c>
      <c r="E102" s="4">
        <f>D102/$D$165</f>
        <v>9.4973966580493984E-4</v>
      </c>
      <c r="F102" s="3">
        <v>412.7</v>
      </c>
      <c r="G102" s="4">
        <f>F102/$F$165</f>
        <v>6.6217964943516205E-4</v>
      </c>
      <c r="H102" s="3" t="s">
        <v>88</v>
      </c>
      <c r="I102" s="11">
        <f t="shared" si="4"/>
        <v>48.269005847953217</v>
      </c>
    </row>
    <row r="103" spans="1:9" ht="30" x14ac:dyDescent="0.2">
      <c r="A103" s="49" t="s">
        <v>72</v>
      </c>
      <c r="B103" s="3">
        <v>32.200000000000003</v>
      </c>
      <c r="C103" s="4">
        <f>SUM(B103/$B$165)</f>
        <v>5.408261606683672E-5</v>
      </c>
      <c r="D103" s="3">
        <v>180</v>
      </c>
      <c r="E103" s="4">
        <f>D103/$D$165</f>
        <v>1.9994519280103996E-4</v>
      </c>
      <c r="F103" s="3">
        <v>76.3</v>
      </c>
      <c r="G103" s="4">
        <f>F103/$F$165</f>
        <v>1.2242381209571812E-4</v>
      </c>
      <c r="H103" s="3">
        <f t="shared" si="3"/>
        <v>136.95652173913041</v>
      </c>
      <c r="I103" s="11">
        <f t="shared" si="4"/>
        <v>42.388888888888886</v>
      </c>
    </row>
    <row r="104" spans="1:9" ht="19.5" customHeight="1" x14ac:dyDescent="0.2">
      <c r="A104" s="49" t="s">
        <v>96</v>
      </c>
      <c r="B104" s="3">
        <v>1315.9</v>
      </c>
      <c r="C104" s="4">
        <f>SUM(B104/$B$165)</f>
        <v>2.2101650460357278E-3</v>
      </c>
      <c r="D104" s="3">
        <v>2002.2</v>
      </c>
      <c r="E104" s="4">
        <f>D104/$D$165</f>
        <v>2.2240570279235677E-3</v>
      </c>
      <c r="F104" s="3">
        <v>1413.9</v>
      </c>
      <c r="G104" s="4">
        <f>F104/$F$165</f>
        <v>2.2686111130030911E-3</v>
      </c>
      <c r="H104" s="3">
        <f t="shared" si="3"/>
        <v>7.4473744205486838</v>
      </c>
      <c r="I104" s="11">
        <f t="shared" si="4"/>
        <v>70.617320946958344</v>
      </c>
    </row>
    <row r="105" spans="1:9" ht="22.5" customHeight="1" x14ac:dyDescent="0.2">
      <c r="A105" s="49" t="s">
        <v>99</v>
      </c>
      <c r="B105" s="3">
        <v>2008.8</v>
      </c>
      <c r="C105" s="4">
        <f>SUM(B105/$B$165)</f>
        <v>3.3739490420826583E-3</v>
      </c>
      <c r="D105" s="40">
        <v>3314.9</v>
      </c>
      <c r="E105" s="4">
        <f>D105/$D$165</f>
        <v>3.6822128867564858E-3</v>
      </c>
      <c r="F105" s="3">
        <v>2361.4</v>
      </c>
      <c r="G105" s="4">
        <f>F105/$F$165</f>
        <v>3.7888806013476905E-3</v>
      </c>
      <c r="H105" s="3" t="s">
        <v>88</v>
      </c>
      <c r="I105" s="11" t="s">
        <v>79</v>
      </c>
    </row>
    <row r="106" spans="1:9" ht="30" customHeight="1" x14ac:dyDescent="0.2">
      <c r="A106" s="49" t="s">
        <v>98</v>
      </c>
      <c r="B106" s="3">
        <v>1426.8</v>
      </c>
      <c r="C106" s="4">
        <f>SUM(B106/$B$165)</f>
        <v>2.3964309504398329E-3</v>
      </c>
      <c r="D106" s="3">
        <v>1284.7</v>
      </c>
      <c r="E106" s="4">
        <f>D106/$D$165</f>
        <v>1.4270532732860892E-3</v>
      </c>
      <c r="F106" s="3">
        <v>888.1</v>
      </c>
      <c r="G106" s="4">
        <f>F106/$F$165</f>
        <v>1.4249618286003574E-3</v>
      </c>
      <c r="H106" s="3" t="s">
        <v>88</v>
      </c>
      <c r="I106" s="11">
        <f t="shared" si="4"/>
        <v>69.128979528294536</v>
      </c>
    </row>
    <row r="107" spans="1:9" ht="106.5" customHeight="1" x14ac:dyDescent="0.2">
      <c r="A107" s="49" t="s">
        <v>97</v>
      </c>
      <c r="B107" s="3">
        <v>436.4</v>
      </c>
      <c r="C107" s="4">
        <f>SUM(B107/$B$165)</f>
        <v>7.3297061029712859E-4</v>
      </c>
      <c r="D107" s="3">
        <v>600</v>
      </c>
      <c r="E107" s="4">
        <f>D107/$D$165</f>
        <v>6.6648397600346657E-4</v>
      </c>
      <c r="F107" s="3">
        <v>168.6</v>
      </c>
      <c r="G107" s="4">
        <f>F107/$F$165</f>
        <v>2.7051972109224211E-4</v>
      </c>
      <c r="H107" s="3" t="s">
        <v>79</v>
      </c>
      <c r="I107" s="11">
        <f t="shared" si="4"/>
        <v>28.099999999999998</v>
      </c>
    </row>
    <row r="108" spans="1:9" ht="53.25" customHeight="1" x14ac:dyDescent="0.2">
      <c r="A108" s="49" t="s">
        <v>161</v>
      </c>
      <c r="B108" s="3">
        <v>2382</v>
      </c>
      <c r="C108" s="4">
        <f>SUM(B108/$B$165)</f>
        <v>4.0007699214659959E-3</v>
      </c>
      <c r="D108" s="3"/>
      <c r="E108" s="4"/>
      <c r="F108" s="3"/>
      <c r="G108" s="4"/>
      <c r="H108" s="3"/>
      <c r="I108" s="11"/>
    </row>
    <row r="109" spans="1:9" ht="45" x14ac:dyDescent="0.2">
      <c r="A109" s="48" t="s">
        <v>144</v>
      </c>
      <c r="B109" s="3">
        <v>0</v>
      </c>
      <c r="C109" s="4">
        <f>SUM(B109/$B$165)</f>
        <v>0</v>
      </c>
      <c r="D109" s="3">
        <v>76</v>
      </c>
      <c r="E109" s="4">
        <f>D109/$D$165</f>
        <v>8.4421303627105768E-5</v>
      </c>
      <c r="F109" s="3">
        <v>0</v>
      </c>
      <c r="G109" s="4">
        <f>F109/$F$165</f>
        <v>0</v>
      </c>
      <c r="H109" s="3" t="e">
        <f t="shared" si="3"/>
        <v>#DIV/0!</v>
      </c>
      <c r="I109" s="11" t="s">
        <v>88</v>
      </c>
    </row>
    <row r="110" spans="1:9" ht="45" hidden="1" x14ac:dyDescent="0.2">
      <c r="A110" s="48" t="s">
        <v>100</v>
      </c>
      <c r="B110" s="3">
        <v>0</v>
      </c>
      <c r="C110" s="4">
        <f>SUM(B110/$B$165)</f>
        <v>0</v>
      </c>
      <c r="D110" s="3">
        <v>0</v>
      </c>
      <c r="E110" s="4">
        <f>D110/$D$165</f>
        <v>0</v>
      </c>
      <c r="F110" s="3">
        <v>0</v>
      </c>
      <c r="G110" s="4">
        <f>F110/$F$165</f>
        <v>0</v>
      </c>
      <c r="H110" s="3" t="s">
        <v>88</v>
      </c>
      <c r="I110" s="11" t="e">
        <f t="shared" si="4"/>
        <v>#DIV/0!</v>
      </c>
    </row>
    <row r="111" spans="1:9" ht="30" x14ac:dyDescent="0.2">
      <c r="A111" s="50" t="s">
        <v>89</v>
      </c>
      <c r="B111" s="3">
        <f>SUM(B112:B119)</f>
        <v>42392.2</v>
      </c>
      <c r="C111" s="4">
        <f>SUM(B111/$B$165)</f>
        <v>7.1201275677905448E-2</v>
      </c>
      <c r="D111" s="3">
        <f>SUM(D112:D120)</f>
        <v>65801.000000000015</v>
      </c>
      <c r="E111" s="4">
        <f>D111/$D$165</f>
        <v>7.3092186841673526E-2</v>
      </c>
      <c r="F111" s="3">
        <f>SUM(F112:F120)</f>
        <v>46872.952000000005</v>
      </c>
      <c r="G111" s="4">
        <f>F111/$F$165</f>
        <v>7.5207935360676478E-2</v>
      </c>
      <c r="H111" s="3">
        <f t="shared" si="3"/>
        <v>10.569755756955317</v>
      </c>
      <c r="I111" s="11">
        <f t="shared" si="4"/>
        <v>71.23440677193355</v>
      </c>
    </row>
    <row r="112" spans="1:9" ht="30" x14ac:dyDescent="0.2">
      <c r="A112" s="48" t="s">
        <v>110</v>
      </c>
      <c r="B112" s="3">
        <v>2121.9</v>
      </c>
      <c r="C112" s="4">
        <f>SUM(B112/$B$165)</f>
        <v>3.5639100320565475E-3</v>
      </c>
      <c r="D112" s="3">
        <v>3198.5</v>
      </c>
      <c r="E112" s="4">
        <f>D112/$D$165</f>
        <v>3.5529149954118128E-3</v>
      </c>
      <c r="F112" s="3">
        <v>2584.1999999999998</v>
      </c>
      <c r="G112" s="4">
        <f>F112/$F$165</f>
        <v>4.1463645506914122E-3</v>
      </c>
      <c r="H112" s="3">
        <f t="shared" si="3"/>
        <v>21.787077619114939</v>
      </c>
      <c r="I112" s="11">
        <f t="shared" si="4"/>
        <v>80.794122244802253</v>
      </c>
    </row>
    <row r="113" spans="1:9" ht="30" x14ac:dyDescent="0.2">
      <c r="A113" s="48" t="s">
        <v>73</v>
      </c>
      <c r="B113" s="3">
        <v>2847.1</v>
      </c>
      <c r="C113" s="4">
        <f>SUM(B113/$B$165)</f>
        <v>4.7819446026053048E-3</v>
      </c>
      <c r="D113" s="3">
        <v>3035.6</v>
      </c>
      <c r="E113" s="4">
        <f>D113/$D$165</f>
        <v>3.3719645959268715E-3</v>
      </c>
      <c r="F113" s="3">
        <v>2011.9</v>
      </c>
      <c r="G113" s="4">
        <f>F113/$F$165</f>
        <v>3.2281057346707116E-3</v>
      </c>
      <c r="H113" s="3">
        <f t="shared" si="3"/>
        <v>-29.33511292192054</v>
      </c>
      <c r="I113" s="11">
        <f t="shared" si="4"/>
        <v>66.276848069574385</v>
      </c>
    </row>
    <row r="114" spans="1:9" ht="15" x14ac:dyDescent="0.2">
      <c r="A114" s="48" t="s">
        <v>74</v>
      </c>
      <c r="B114" s="3">
        <v>1881</v>
      </c>
      <c r="C114" s="4">
        <f>SUM(B114/$B$165)</f>
        <v>3.1592981621652132E-3</v>
      </c>
      <c r="D114" s="3">
        <v>2951</v>
      </c>
      <c r="E114" s="4">
        <f>D114/$D$165</f>
        <v>3.2779903553103828E-3</v>
      </c>
      <c r="F114" s="3">
        <v>2231.9</v>
      </c>
      <c r="G114" s="4">
        <f>F114/$F$165</f>
        <v>3.5810970670567929E-3</v>
      </c>
      <c r="H114" s="3">
        <f t="shared" si="3"/>
        <v>18.654970760233923</v>
      </c>
      <c r="I114" s="11">
        <f t="shared" si="4"/>
        <v>75.631989156218239</v>
      </c>
    </row>
    <row r="115" spans="1:9" ht="30" customHeight="1" x14ac:dyDescent="0.2">
      <c r="A115" s="48" t="s">
        <v>75</v>
      </c>
      <c r="B115" s="3">
        <v>30747</v>
      </c>
      <c r="C115" s="4">
        <f>SUM(B115/$B$165)</f>
        <v>5.1642180006429457E-2</v>
      </c>
      <c r="D115" s="3">
        <v>46115.8</v>
      </c>
      <c r="E115" s="4">
        <f>D115/$D$165</f>
        <v>5.1225736234301107E-2</v>
      </c>
      <c r="F115" s="3">
        <v>33011.699999999997</v>
      </c>
      <c r="G115" s="4">
        <f>F115/$F$165</f>
        <v>5.2967472578770873E-2</v>
      </c>
      <c r="H115" s="3">
        <f t="shared" si="3"/>
        <v>7.3655966435749747</v>
      </c>
      <c r="I115" s="11">
        <f t="shared" si="4"/>
        <v>71.584359373576945</v>
      </c>
    </row>
    <row r="116" spans="1:9" ht="16.5" customHeight="1" x14ac:dyDescent="0.2">
      <c r="A116" s="48" t="s">
        <v>111</v>
      </c>
      <c r="B116" s="3">
        <v>109.9</v>
      </c>
      <c r="C116" s="4">
        <f>SUM(B116/$B$165)</f>
        <v>1.8458632005420358E-4</v>
      </c>
      <c r="D116" s="3">
        <v>1392</v>
      </c>
      <c r="E116" s="4">
        <f>D116/$D$165</f>
        <v>1.5462428243280424E-3</v>
      </c>
      <c r="F116" s="3">
        <v>1051.6559999999999</v>
      </c>
      <c r="G116" s="4">
        <f>F116/$F$165</f>
        <v>1.6873884211446204E-3</v>
      </c>
      <c r="H116" s="3" t="s">
        <v>79</v>
      </c>
      <c r="I116" s="11">
        <f t="shared" si="4"/>
        <v>75.55</v>
      </c>
    </row>
    <row r="117" spans="1:9" ht="29.25" customHeight="1" x14ac:dyDescent="0.2">
      <c r="A117" s="48" t="s">
        <v>112</v>
      </c>
      <c r="B117" s="3">
        <v>104</v>
      </c>
      <c r="C117" s="4">
        <f>SUM(B117/$B$165)</f>
        <v>1.7467677238978317E-4</v>
      </c>
      <c r="D117" s="3">
        <v>512.5</v>
      </c>
      <c r="E117" s="4">
        <f>D117/$D$165</f>
        <v>5.6928839616962764E-4</v>
      </c>
      <c r="F117" s="3">
        <v>48.8</v>
      </c>
      <c r="G117" s="4">
        <f>F117/$F$165</f>
        <v>7.8299895547457985E-5</v>
      </c>
      <c r="H117" s="3" t="s">
        <v>79</v>
      </c>
      <c r="I117" s="11">
        <f t="shared" si="4"/>
        <v>9.5219512195121947</v>
      </c>
    </row>
    <row r="118" spans="1:9" ht="81.75" customHeight="1" x14ac:dyDescent="0.2">
      <c r="A118" s="51" t="s">
        <v>151</v>
      </c>
      <c r="B118" s="28">
        <v>1077.0999999999999</v>
      </c>
      <c r="C118" s="4">
        <f>SUM(B118/$B$165)</f>
        <v>1.8090803032791869E-3</v>
      </c>
      <c r="D118" s="28">
        <v>1055.3</v>
      </c>
      <c r="E118" s="4">
        <f>D118/$D$165</f>
        <v>1.1722342331274304E-3</v>
      </c>
      <c r="F118" s="28">
        <v>1055.3</v>
      </c>
      <c r="G118" s="4">
        <f>F118/$F$165</f>
        <v>1.693235241213779E-3</v>
      </c>
      <c r="H118" s="28"/>
      <c r="I118" s="11">
        <f t="shared" si="4"/>
        <v>100</v>
      </c>
    </row>
    <row r="119" spans="1:9" ht="30" x14ac:dyDescent="0.2">
      <c r="A119" s="51" t="s">
        <v>76</v>
      </c>
      <c r="B119" s="28">
        <v>3504.2</v>
      </c>
      <c r="C119" s="29">
        <f>SUM(B119/$B$165)</f>
        <v>5.8855994789257515E-3</v>
      </c>
      <c r="D119" s="28">
        <v>7450.5</v>
      </c>
      <c r="E119" s="29">
        <f>D119/$D$165</f>
        <v>8.2760647720230458E-3</v>
      </c>
      <c r="F119" s="28">
        <v>4832.6000000000004</v>
      </c>
      <c r="G119" s="29">
        <f>F119/$F$165</f>
        <v>7.7539359676771615E-3</v>
      </c>
      <c r="H119" s="28">
        <f t="shared" si="3"/>
        <v>37.908795160093632</v>
      </c>
      <c r="I119" s="30">
        <f t="shared" si="4"/>
        <v>64.862760888530985</v>
      </c>
    </row>
    <row r="120" spans="1:9" ht="63" customHeight="1" thickBot="1" x14ac:dyDescent="0.25">
      <c r="A120" s="51" t="s">
        <v>145</v>
      </c>
      <c r="B120" s="28">
        <v>0</v>
      </c>
      <c r="C120" s="29">
        <f>SUM(B120/$B$165)</f>
        <v>0</v>
      </c>
      <c r="D120" s="28">
        <v>89.8</v>
      </c>
      <c r="E120" s="29">
        <f>D120/$D$165</f>
        <v>9.9750435075185486E-5</v>
      </c>
      <c r="F120" s="28">
        <v>44.896000000000001</v>
      </c>
      <c r="G120" s="29">
        <f>F120/$F$165</f>
        <v>7.2035903903661349E-5</v>
      </c>
      <c r="H120" s="28" t="e">
        <f t="shared" si="3"/>
        <v>#DIV/0!</v>
      </c>
      <c r="I120" s="30">
        <f t="shared" si="4"/>
        <v>49.995545657015597</v>
      </c>
    </row>
    <row r="121" spans="1:9" ht="47.25" customHeight="1" thickBot="1" x14ac:dyDescent="0.25">
      <c r="A121" s="43" t="s">
        <v>101</v>
      </c>
      <c r="B121" s="44">
        <f>SUM(B122)</f>
        <v>9711.2999999999993</v>
      </c>
      <c r="C121" s="45">
        <f>SUM(B121/$B$165)</f>
        <v>1.6310947497200974E-2</v>
      </c>
      <c r="D121" s="44">
        <f>SUM(D122)</f>
        <v>18420.400000000001</v>
      </c>
      <c r="E121" s="45">
        <f>D121/$D$165</f>
        <v>2.0461502385957092E-2</v>
      </c>
      <c r="F121" s="44">
        <f>SUM(F122)</f>
        <v>11053.6</v>
      </c>
      <c r="G121" s="45">
        <f>F121/$F$165</f>
        <v>1.7735568143921753E-2</v>
      </c>
      <c r="H121" s="44">
        <f t="shared" si="3"/>
        <v>13.822042363020401</v>
      </c>
      <c r="I121" s="46">
        <f t="shared" si="4"/>
        <v>60.007383118716206</v>
      </c>
    </row>
    <row r="122" spans="1:9" ht="47.25" customHeight="1" x14ac:dyDescent="0.2">
      <c r="A122" s="23" t="s">
        <v>103</v>
      </c>
      <c r="B122" s="24">
        <f>SUM(B123)</f>
        <v>9711.2999999999993</v>
      </c>
      <c r="C122" s="25">
        <f>SUM(B122/$B$165)</f>
        <v>1.6310947497200974E-2</v>
      </c>
      <c r="D122" s="24">
        <f>SUM(D123)</f>
        <v>18420.400000000001</v>
      </c>
      <c r="E122" s="25">
        <f>D122/$D$165</f>
        <v>2.0461502385957092E-2</v>
      </c>
      <c r="F122" s="24">
        <f>SUM(F123)</f>
        <v>11053.6</v>
      </c>
      <c r="G122" s="25">
        <f>F122/$F$165</f>
        <v>1.7735568143921753E-2</v>
      </c>
      <c r="H122" s="24">
        <f t="shared" si="3"/>
        <v>13.822042363020401</v>
      </c>
      <c r="I122" s="26">
        <f t="shared" si="4"/>
        <v>60.007383118716206</v>
      </c>
    </row>
    <row r="123" spans="1:9" ht="47.25" customHeight="1" thickBot="1" x14ac:dyDescent="0.25">
      <c r="A123" s="37" t="s">
        <v>102</v>
      </c>
      <c r="B123" s="28">
        <v>9711.2999999999993</v>
      </c>
      <c r="C123" s="29">
        <f>SUM(B123/$B$165)</f>
        <v>1.6310947497200974E-2</v>
      </c>
      <c r="D123" s="28">
        <v>18420.400000000001</v>
      </c>
      <c r="E123" s="29">
        <f>D123/$D$165</f>
        <v>2.0461502385957092E-2</v>
      </c>
      <c r="F123" s="28">
        <v>11053.6</v>
      </c>
      <c r="G123" s="29">
        <f>F123/$F$165</f>
        <v>1.7735568143921753E-2</v>
      </c>
      <c r="H123" s="28">
        <f t="shared" si="3"/>
        <v>13.822042363020401</v>
      </c>
      <c r="I123" s="30">
        <f t="shared" si="4"/>
        <v>60.007383118716206</v>
      </c>
    </row>
    <row r="124" spans="1:9" ht="29.25" thickBot="1" x14ac:dyDescent="0.25">
      <c r="A124" s="43" t="s">
        <v>104</v>
      </c>
      <c r="B124" s="44">
        <f>SUM(B125)</f>
        <v>4987.1000000000004</v>
      </c>
      <c r="C124" s="45">
        <f>SUM(B124/$B$165)</f>
        <v>8.3762551113950746E-3</v>
      </c>
      <c r="D124" s="44">
        <f>SUM(D125)</f>
        <v>15085.6</v>
      </c>
      <c r="E124" s="45">
        <f>D124/$D$165</f>
        <v>1.6757184447329824E-2</v>
      </c>
      <c r="F124" s="44">
        <f>SUM(F125)</f>
        <v>4276.3</v>
      </c>
      <c r="G124" s="45">
        <f>F124/$F$165</f>
        <v>6.861349248557266E-3</v>
      </c>
      <c r="H124" s="44" t="s">
        <v>88</v>
      </c>
      <c r="I124" s="46">
        <f t="shared" si="4"/>
        <v>28.346900355305721</v>
      </c>
    </row>
    <row r="125" spans="1:9" ht="30" x14ac:dyDescent="0.2">
      <c r="A125" s="23" t="s">
        <v>105</v>
      </c>
      <c r="B125" s="24">
        <f>SUM(B126:B127)</f>
        <v>4987.1000000000004</v>
      </c>
      <c r="C125" s="25">
        <f>SUM(B125/$B$165)</f>
        <v>8.3762551113950746E-3</v>
      </c>
      <c r="D125" s="24">
        <f>SUM(D126:D127)</f>
        <v>15085.6</v>
      </c>
      <c r="E125" s="25">
        <f>D125/$D$165</f>
        <v>1.6757184447329824E-2</v>
      </c>
      <c r="F125" s="24">
        <f>SUM(F126:F127)</f>
        <v>4276.3</v>
      </c>
      <c r="G125" s="25">
        <f>F125/$F$165</f>
        <v>6.861349248557266E-3</v>
      </c>
      <c r="H125" s="24" t="s">
        <v>88</v>
      </c>
      <c r="I125" s="26">
        <f t="shared" si="4"/>
        <v>28.346900355305721</v>
      </c>
    </row>
    <row r="126" spans="1:9" ht="45" x14ac:dyDescent="0.2">
      <c r="A126" s="33" t="s">
        <v>150</v>
      </c>
      <c r="B126" s="34"/>
      <c r="C126" s="25">
        <f>SUM(B126/$B$165)</f>
        <v>0</v>
      </c>
      <c r="D126" s="34">
        <v>150</v>
      </c>
      <c r="E126" s="25">
        <f>D126/$D$165</f>
        <v>1.6662099400086664E-4</v>
      </c>
      <c r="F126" s="34">
        <v>0</v>
      </c>
      <c r="G126" s="25">
        <f>F126/$F$165</f>
        <v>0</v>
      </c>
      <c r="H126" s="34"/>
      <c r="I126" s="26">
        <f t="shared" si="4"/>
        <v>0</v>
      </c>
    </row>
    <row r="127" spans="1:9" ht="77.25" customHeight="1" thickBot="1" x14ac:dyDescent="0.25">
      <c r="A127" s="37" t="s">
        <v>60</v>
      </c>
      <c r="B127" s="28">
        <v>4987.1000000000004</v>
      </c>
      <c r="C127" s="29">
        <f>SUM(B127/$B$165)</f>
        <v>8.3762551113950746E-3</v>
      </c>
      <c r="D127" s="28">
        <v>14935.6</v>
      </c>
      <c r="E127" s="29">
        <f>D127/$D$165</f>
        <v>1.659056345332896E-2</v>
      </c>
      <c r="F127" s="28">
        <v>4276.3</v>
      </c>
      <c r="G127" s="29">
        <f>F127/$F$165</f>
        <v>6.861349248557266E-3</v>
      </c>
      <c r="H127" s="28" t="s">
        <v>88</v>
      </c>
      <c r="I127" s="30">
        <f t="shared" si="4"/>
        <v>28.631591633412786</v>
      </c>
    </row>
    <row r="128" spans="1:9" ht="51" customHeight="1" thickBot="1" x14ac:dyDescent="0.25">
      <c r="A128" s="43" t="s">
        <v>120</v>
      </c>
      <c r="B128" s="44">
        <f>SUM(B129)</f>
        <v>1777.1</v>
      </c>
      <c r="C128" s="45">
        <f>SUM(B128/$B$165)</f>
        <v>2.98478934821042E-3</v>
      </c>
      <c r="D128" s="44">
        <f t="shared" ref="D128:F129" si="5">SUM(D129)</f>
        <v>2107.6999999999998</v>
      </c>
      <c r="E128" s="45">
        <f>D128/$D$165</f>
        <v>2.3412471270375106E-3</v>
      </c>
      <c r="F128" s="44">
        <f t="shared" si="5"/>
        <v>2107.6999999999998</v>
      </c>
      <c r="G128" s="45">
        <f>F128/$F$165</f>
        <v>3.3818174148642867E-3</v>
      </c>
      <c r="H128" s="44" t="s">
        <v>88</v>
      </c>
      <c r="I128" s="46">
        <f t="shared" si="4"/>
        <v>100</v>
      </c>
    </row>
    <row r="129" spans="1:9" ht="48.75" customHeight="1" x14ac:dyDescent="0.2">
      <c r="A129" s="23" t="s">
        <v>121</v>
      </c>
      <c r="B129" s="24">
        <f>SUM(B130)</f>
        <v>1777.1</v>
      </c>
      <c r="C129" s="25">
        <f>SUM(B129/$B$165)</f>
        <v>2.98478934821042E-3</v>
      </c>
      <c r="D129" s="24">
        <f t="shared" si="5"/>
        <v>2107.6999999999998</v>
      </c>
      <c r="E129" s="25">
        <f>D129/$D$165</f>
        <v>2.3412471270375106E-3</v>
      </c>
      <c r="F129" s="24">
        <f t="shared" si="5"/>
        <v>2107.6999999999998</v>
      </c>
      <c r="G129" s="25">
        <f>F129/$F$165</f>
        <v>3.3818174148642867E-3</v>
      </c>
      <c r="H129" s="24" t="s">
        <v>88</v>
      </c>
      <c r="I129" s="26">
        <f t="shared" si="4"/>
        <v>100</v>
      </c>
    </row>
    <row r="130" spans="1:9" ht="76.5" customHeight="1" thickBot="1" x14ac:dyDescent="0.25">
      <c r="A130" s="37" t="s">
        <v>106</v>
      </c>
      <c r="B130" s="28">
        <v>1777.1</v>
      </c>
      <c r="C130" s="29">
        <f>SUM(B130/$B$165)</f>
        <v>2.98478934821042E-3</v>
      </c>
      <c r="D130" s="28">
        <v>2107.6999999999998</v>
      </c>
      <c r="E130" s="29">
        <f>D130/$D$165</f>
        <v>2.3412471270375106E-3</v>
      </c>
      <c r="F130" s="28">
        <v>2107.6999999999998</v>
      </c>
      <c r="G130" s="29">
        <f>F130/$F$165</f>
        <v>3.3818174148642867E-3</v>
      </c>
      <c r="H130" s="28" t="s">
        <v>88</v>
      </c>
      <c r="I130" s="30">
        <f t="shared" si="4"/>
        <v>100</v>
      </c>
    </row>
    <row r="131" spans="1:9" ht="57.75" customHeight="1" thickBot="1" x14ac:dyDescent="0.25">
      <c r="A131" s="47" t="s">
        <v>122</v>
      </c>
      <c r="B131" s="44">
        <f>SUM(B132)</f>
        <v>505.6</v>
      </c>
      <c r="C131" s="45">
        <f>SUM(B131/$B$165)</f>
        <v>8.4919784731033062E-4</v>
      </c>
      <c r="D131" s="44">
        <f t="shared" ref="D131:F132" si="6">SUM(D132)</f>
        <v>479.5</v>
      </c>
      <c r="E131" s="45">
        <f>D131/$D$165</f>
        <v>5.3263177748943697E-4</v>
      </c>
      <c r="F131" s="44">
        <f t="shared" si="6"/>
        <v>479.5</v>
      </c>
      <c r="G131" s="45">
        <f>F131/$F$165</f>
        <v>7.6936065399602668E-4</v>
      </c>
      <c r="H131" s="44" t="s">
        <v>88</v>
      </c>
      <c r="I131" s="46">
        <f t="shared" si="4"/>
        <v>100</v>
      </c>
    </row>
    <row r="132" spans="1:9" ht="63.75" customHeight="1" x14ac:dyDescent="0.2">
      <c r="A132" s="23" t="s">
        <v>123</v>
      </c>
      <c r="B132" s="24">
        <f>SUM(B133)</f>
        <v>505.6</v>
      </c>
      <c r="C132" s="25">
        <f>SUM(B132/$B$165)</f>
        <v>8.4919784731033062E-4</v>
      </c>
      <c r="D132" s="24">
        <f t="shared" si="6"/>
        <v>479.5</v>
      </c>
      <c r="E132" s="25">
        <f>D132/$D$165</f>
        <v>5.3263177748943697E-4</v>
      </c>
      <c r="F132" s="24">
        <f t="shared" si="6"/>
        <v>479.5</v>
      </c>
      <c r="G132" s="25">
        <f>F132/$F$165</f>
        <v>7.6936065399602668E-4</v>
      </c>
      <c r="H132" s="24" t="s">
        <v>88</v>
      </c>
      <c r="I132" s="26">
        <f t="shared" si="4"/>
        <v>100</v>
      </c>
    </row>
    <row r="133" spans="1:9" ht="76.5" customHeight="1" thickBot="1" x14ac:dyDescent="0.25">
      <c r="A133" s="37" t="s">
        <v>106</v>
      </c>
      <c r="B133" s="28">
        <v>505.6</v>
      </c>
      <c r="C133" s="29">
        <f>SUM(B133/$B$165)</f>
        <v>8.4919784731033062E-4</v>
      </c>
      <c r="D133" s="28">
        <v>479.5</v>
      </c>
      <c r="E133" s="29">
        <f>D133/$D$165</f>
        <v>5.3263177748943697E-4</v>
      </c>
      <c r="F133" s="28">
        <v>479.5</v>
      </c>
      <c r="G133" s="29">
        <f>F133/$F$165</f>
        <v>7.6936065399602668E-4</v>
      </c>
      <c r="H133" s="28" t="s">
        <v>88</v>
      </c>
      <c r="I133" s="30">
        <f t="shared" si="4"/>
        <v>100</v>
      </c>
    </row>
    <row r="134" spans="1:9" ht="47.25" customHeight="1" thickBot="1" x14ac:dyDescent="0.25">
      <c r="A134" s="43" t="s">
        <v>124</v>
      </c>
      <c r="B134" s="44">
        <f>SUM(B135)</f>
        <v>1073.5</v>
      </c>
      <c r="C134" s="45">
        <f t="shared" ref="C134:C135" si="7">SUM(B134/$B$165)</f>
        <v>1.8030337996195408E-3</v>
      </c>
      <c r="D134" s="44">
        <f>SUM(D135)</f>
        <v>1396</v>
      </c>
      <c r="E134" s="45">
        <f t="shared" ref="E134:E135" si="8">D134/$D$165</f>
        <v>1.5506860508347322E-3</v>
      </c>
      <c r="F134" s="44">
        <f>SUM(F135)</f>
        <v>1192.9000000000001</v>
      </c>
      <c r="G134" s="45">
        <f t="shared" ref="G134:G135" si="9">F134/$F$165</f>
        <v>1.9140152745607099E-3</v>
      </c>
      <c r="H134" s="44">
        <f t="shared" si="3"/>
        <v>11.122496506753606</v>
      </c>
      <c r="I134" s="46">
        <f t="shared" si="4"/>
        <v>85.451289398280807</v>
      </c>
    </row>
    <row r="135" spans="1:9" ht="44.25" customHeight="1" x14ac:dyDescent="0.2">
      <c r="A135" s="23" t="s">
        <v>125</v>
      </c>
      <c r="B135" s="24">
        <f>SUM(B136)</f>
        <v>1073.5</v>
      </c>
      <c r="C135" s="25">
        <f t="shared" si="7"/>
        <v>1.8030337996195408E-3</v>
      </c>
      <c r="D135" s="24">
        <f>SUM(D136)</f>
        <v>1396</v>
      </c>
      <c r="E135" s="25">
        <f t="shared" si="8"/>
        <v>1.5506860508347322E-3</v>
      </c>
      <c r="F135" s="24">
        <f>SUM(F136)</f>
        <v>1192.9000000000001</v>
      </c>
      <c r="G135" s="25">
        <f t="shared" si="9"/>
        <v>1.9140152745607099E-3</v>
      </c>
      <c r="H135" s="24">
        <f t="shared" si="3"/>
        <v>11.122496506753606</v>
      </c>
      <c r="I135" s="26">
        <f t="shared" si="4"/>
        <v>85.451289398280807</v>
      </c>
    </row>
    <row r="136" spans="1:9" ht="48.75" customHeight="1" thickBot="1" x14ac:dyDescent="0.25">
      <c r="A136" s="37" t="s">
        <v>102</v>
      </c>
      <c r="B136" s="28">
        <v>1073.5</v>
      </c>
      <c r="C136" s="29">
        <f t="shared" ref="C136:C160" si="10">SUM(B136/$B$165)</f>
        <v>1.8030337996195408E-3</v>
      </c>
      <c r="D136" s="28">
        <v>1396</v>
      </c>
      <c r="E136" s="29">
        <f t="shared" ref="E136:E164" si="11">D136/$D$165</f>
        <v>1.5506860508347322E-3</v>
      </c>
      <c r="F136" s="28">
        <v>1192.9000000000001</v>
      </c>
      <c r="G136" s="29">
        <f t="shared" ref="G136:G164" si="12">F136/$F$165</f>
        <v>1.9140152745607099E-3</v>
      </c>
      <c r="H136" s="28">
        <f t="shared" si="3"/>
        <v>11.122496506753606</v>
      </c>
      <c r="I136" s="30">
        <f t="shared" si="4"/>
        <v>85.451289398280807</v>
      </c>
    </row>
    <row r="137" spans="1:9" ht="48.75" customHeight="1" thickBot="1" x14ac:dyDescent="0.25">
      <c r="A137" s="43" t="s">
        <v>126</v>
      </c>
      <c r="B137" s="44">
        <f>SUM(B138)</f>
        <v>339.3</v>
      </c>
      <c r="C137" s="45">
        <f t="shared" si="10"/>
        <v>5.6988296992166768E-4</v>
      </c>
      <c r="D137" s="44">
        <f>SUM(D138)</f>
        <v>174</v>
      </c>
      <c r="E137" s="45">
        <f t="shared" si="11"/>
        <v>1.932803530410053E-4</v>
      </c>
      <c r="F137" s="44">
        <f>SUM(F138)</f>
        <v>143.059</v>
      </c>
      <c r="G137" s="45">
        <f t="shared" si="12"/>
        <v>2.2953903190827443E-4</v>
      </c>
      <c r="H137" s="44">
        <f t="shared" si="3"/>
        <v>-57.837017388741529</v>
      </c>
      <c r="I137" s="46">
        <f t="shared" si="4"/>
        <v>82.21781609195402</v>
      </c>
    </row>
    <row r="138" spans="1:9" ht="48.75" customHeight="1" x14ac:dyDescent="0.2">
      <c r="A138" s="23" t="s">
        <v>127</v>
      </c>
      <c r="B138" s="24">
        <f>SUM(B139)</f>
        <v>339.3</v>
      </c>
      <c r="C138" s="25">
        <f t="shared" si="10"/>
        <v>5.6988296992166768E-4</v>
      </c>
      <c r="D138" s="24">
        <f>SUM(D139)</f>
        <v>174</v>
      </c>
      <c r="E138" s="25">
        <f t="shared" si="11"/>
        <v>1.932803530410053E-4</v>
      </c>
      <c r="F138" s="24">
        <f>SUM(F139)</f>
        <v>143.059</v>
      </c>
      <c r="G138" s="25">
        <f t="shared" si="12"/>
        <v>2.2953903190827443E-4</v>
      </c>
      <c r="H138" s="24">
        <f t="shared" si="3"/>
        <v>-57.837017388741529</v>
      </c>
      <c r="I138" s="26">
        <f t="shared" si="4"/>
        <v>82.21781609195402</v>
      </c>
    </row>
    <row r="139" spans="1:9" ht="36" customHeight="1" thickBot="1" x14ac:dyDescent="0.25">
      <c r="A139" s="37" t="s">
        <v>44</v>
      </c>
      <c r="B139" s="28">
        <v>339.3</v>
      </c>
      <c r="C139" s="29">
        <f t="shared" si="10"/>
        <v>5.6988296992166768E-4</v>
      </c>
      <c r="D139" s="28">
        <v>174</v>
      </c>
      <c r="E139" s="29">
        <f t="shared" si="11"/>
        <v>1.932803530410053E-4</v>
      </c>
      <c r="F139" s="28">
        <v>143.059</v>
      </c>
      <c r="G139" s="29">
        <f t="shared" si="12"/>
        <v>2.2953903190827443E-4</v>
      </c>
      <c r="H139" s="28">
        <f t="shared" si="3"/>
        <v>-57.837017388741529</v>
      </c>
      <c r="I139" s="30">
        <f t="shared" si="4"/>
        <v>82.21781609195402</v>
      </c>
    </row>
    <row r="140" spans="1:9" ht="48.75" customHeight="1" thickBot="1" x14ac:dyDescent="0.25">
      <c r="A140" s="43" t="s">
        <v>129</v>
      </c>
      <c r="B140" s="44">
        <f>SUM(B141)</f>
        <v>4936.5999999999995</v>
      </c>
      <c r="C140" s="45">
        <f t="shared" si="10"/>
        <v>8.2914361017250339E-3</v>
      </c>
      <c r="D140" s="44">
        <f>SUM(D141)</f>
        <v>2714.2</v>
      </c>
      <c r="E140" s="45">
        <f t="shared" si="11"/>
        <v>3.0149513461143482E-3</v>
      </c>
      <c r="F140" s="44">
        <f>SUM(F141)</f>
        <v>1921.6999999999998</v>
      </c>
      <c r="G140" s="45">
        <f t="shared" si="12"/>
        <v>3.0833792883924178E-3</v>
      </c>
      <c r="H140" s="44">
        <f t="shared" si="3"/>
        <v>-61.072398006725273</v>
      </c>
      <c r="I140" s="46">
        <f t="shared" si="4"/>
        <v>70.801709527669288</v>
      </c>
    </row>
    <row r="141" spans="1:9" ht="32.25" customHeight="1" x14ac:dyDescent="0.2">
      <c r="A141" s="23" t="s">
        <v>128</v>
      </c>
      <c r="B141" s="24">
        <f>SUM(B142:B143)</f>
        <v>4936.5999999999995</v>
      </c>
      <c r="C141" s="25">
        <f t="shared" si="10"/>
        <v>8.2914361017250339E-3</v>
      </c>
      <c r="D141" s="24">
        <f>SUM(D142:D143)</f>
        <v>2714.2</v>
      </c>
      <c r="E141" s="25">
        <f t="shared" si="11"/>
        <v>3.0149513461143482E-3</v>
      </c>
      <c r="F141" s="24">
        <f>SUM(F142:F143)</f>
        <v>1921.6999999999998</v>
      </c>
      <c r="G141" s="25">
        <f t="shared" si="12"/>
        <v>3.0833792883924178E-3</v>
      </c>
      <c r="H141" s="24">
        <f t="shared" si="3"/>
        <v>-61.072398006725273</v>
      </c>
      <c r="I141" s="26">
        <f t="shared" si="4"/>
        <v>70.801709527669288</v>
      </c>
    </row>
    <row r="142" spans="1:9" ht="21" customHeight="1" x14ac:dyDescent="0.2">
      <c r="A142" s="19" t="s">
        <v>47</v>
      </c>
      <c r="B142" s="3">
        <v>4473.2</v>
      </c>
      <c r="C142" s="4">
        <f t="shared" si="10"/>
        <v>7.5131167139805589E-3</v>
      </c>
      <c r="D142" s="3">
        <v>1736.2</v>
      </c>
      <c r="E142" s="4">
        <f t="shared" si="11"/>
        <v>1.9285824652286977E-3</v>
      </c>
      <c r="F142" s="3">
        <v>1657.8</v>
      </c>
      <c r="G142" s="4">
        <f t="shared" si="12"/>
        <v>2.6599501401347509E-3</v>
      </c>
      <c r="H142" s="3">
        <f t="shared" si="3"/>
        <v>-62.939282840025037</v>
      </c>
      <c r="I142" s="11">
        <f t="shared" si="4"/>
        <v>95.484391199170588</v>
      </c>
    </row>
    <row r="143" spans="1:9" ht="42" customHeight="1" thickBot="1" x14ac:dyDescent="0.25">
      <c r="A143" s="37" t="s">
        <v>107</v>
      </c>
      <c r="B143" s="28">
        <v>463.4</v>
      </c>
      <c r="C143" s="29">
        <f t="shared" si="10"/>
        <v>7.7831938774447615E-4</v>
      </c>
      <c r="D143" s="28">
        <v>978</v>
      </c>
      <c r="E143" s="29">
        <f t="shared" si="11"/>
        <v>1.0863688808856505E-3</v>
      </c>
      <c r="F143" s="28">
        <v>263.89999999999998</v>
      </c>
      <c r="G143" s="29">
        <f t="shared" si="12"/>
        <v>4.2342914825766723E-4</v>
      </c>
      <c r="H143" s="28">
        <f t="shared" si="3"/>
        <v>-43.051359516616316</v>
      </c>
      <c r="I143" s="30">
        <f t="shared" si="4"/>
        <v>26.983640081799585</v>
      </c>
    </row>
    <row r="144" spans="1:9" ht="36.75" customHeight="1" thickBot="1" x14ac:dyDescent="0.25">
      <c r="A144" s="43" t="s">
        <v>130</v>
      </c>
      <c r="B144" s="44">
        <f>SUM(B145)</f>
        <v>742.4</v>
      </c>
      <c r="C144" s="45">
        <f t="shared" si="10"/>
        <v>1.2469234213670676E-3</v>
      </c>
      <c r="D144" s="44">
        <f>SUM(D145)</f>
        <v>1008</v>
      </c>
      <c r="E144" s="45">
        <f t="shared" si="11"/>
        <v>1.1196930796858239E-3</v>
      </c>
      <c r="F144" s="44">
        <f t="shared" ref="F144" si="13">SUM(F145)</f>
        <v>520.9</v>
      </c>
      <c r="G144" s="45">
        <f t="shared" si="12"/>
        <v>8.3578720472686193E-4</v>
      </c>
      <c r="H144" s="44" t="s">
        <v>79</v>
      </c>
      <c r="I144" s="46">
        <f t="shared" si="4"/>
        <v>51.676587301587297</v>
      </c>
    </row>
    <row r="145" spans="1:9" ht="30.75" customHeight="1" x14ac:dyDescent="0.2">
      <c r="A145" s="23" t="s">
        <v>131</v>
      </c>
      <c r="B145" s="24">
        <f>SUM(B146:B147)</f>
        <v>742.4</v>
      </c>
      <c r="C145" s="25">
        <f t="shared" si="10"/>
        <v>1.2469234213670676E-3</v>
      </c>
      <c r="D145" s="24">
        <f>SUM(D146:D147)</f>
        <v>1008</v>
      </c>
      <c r="E145" s="25">
        <f t="shared" si="11"/>
        <v>1.1196930796858239E-3</v>
      </c>
      <c r="F145" s="24">
        <f t="shared" ref="F145" si="14">SUM(F146:F147)</f>
        <v>520.9</v>
      </c>
      <c r="G145" s="25">
        <f t="shared" si="12"/>
        <v>8.3578720472686193E-4</v>
      </c>
      <c r="H145" s="24" t="s">
        <v>79</v>
      </c>
      <c r="I145" s="26">
        <f t="shared" si="4"/>
        <v>51.676587301587297</v>
      </c>
    </row>
    <row r="146" spans="1:9" ht="20.25" customHeight="1" x14ac:dyDescent="0.2">
      <c r="A146" s="19" t="s">
        <v>47</v>
      </c>
      <c r="B146" s="3">
        <v>550</v>
      </c>
      <c r="C146" s="4">
        <f t="shared" si="10"/>
        <v>9.2377139244596872E-4</v>
      </c>
      <c r="D146" s="3">
        <v>516</v>
      </c>
      <c r="E146" s="4">
        <f t="shared" si="11"/>
        <v>5.7317621936298123E-4</v>
      </c>
      <c r="F146" s="3">
        <v>252</v>
      </c>
      <c r="G146" s="4">
        <f t="shared" si="12"/>
        <v>4.0433552618769289E-4</v>
      </c>
      <c r="H146" s="3" t="s">
        <v>79</v>
      </c>
      <c r="I146" s="11">
        <f t="shared" si="4"/>
        <v>48.837209302325576</v>
      </c>
    </row>
    <row r="147" spans="1:9" ht="32.25" customHeight="1" thickBot="1" x14ac:dyDescent="0.25">
      <c r="A147" s="37" t="s">
        <v>107</v>
      </c>
      <c r="B147" s="28">
        <v>192.4</v>
      </c>
      <c r="C147" s="29">
        <f t="shared" si="10"/>
        <v>3.2315202892109891E-4</v>
      </c>
      <c r="D147" s="28">
        <v>492</v>
      </c>
      <c r="E147" s="29">
        <f t="shared" si="11"/>
        <v>5.4651686032284263E-4</v>
      </c>
      <c r="F147" s="28">
        <v>268.89999999999998</v>
      </c>
      <c r="G147" s="29">
        <f t="shared" si="12"/>
        <v>4.3145167853916909E-4</v>
      </c>
      <c r="H147" s="28" t="s">
        <v>79</v>
      </c>
      <c r="I147" s="30">
        <f t="shared" si="4"/>
        <v>54.654471544715442</v>
      </c>
    </row>
    <row r="148" spans="1:9" ht="42" customHeight="1" thickBot="1" x14ac:dyDescent="0.25">
      <c r="A148" s="43" t="s">
        <v>132</v>
      </c>
      <c r="B148" s="44">
        <f>SUM(B149)</f>
        <v>1730.2</v>
      </c>
      <c r="C148" s="45">
        <f t="shared" si="10"/>
        <v>2.9060168422000276E-3</v>
      </c>
      <c r="D148" s="44">
        <f t="shared" ref="D148:F148" si="15">SUM(D149)</f>
        <v>2569.9</v>
      </c>
      <c r="E148" s="45">
        <f t="shared" si="11"/>
        <v>2.8546619498855145E-3</v>
      </c>
      <c r="F148" s="44">
        <f t="shared" si="15"/>
        <v>2419.8000000000002</v>
      </c>
      <c r="G148" s="45">
        <f t="shared" si="12"/>
        <v>3.8825837550356323E-3</v>
      </c>
      <c r="H148" s="44">
        <f t="shared" si="3"/>
        <v>39.856663969483321</v>
      </c>
      <c r="I148" s="46">
        <f t="shared" si="4"/>
        <v>94.159305809564572</v>
      </c>
    </row>
    <row r="149" spans="1:9" ht="45.75" customHeight="1" x14ac:dyDescent="0.2">
      <c r="A149" s="23" t="s">
        <v>133</v>
      </c>
      <c r="B149" s="24">
        <f>SUM(B150:B150)</f>
        <v>1730.2</v>
      </c>
      <c r="C149" s="25">
        <f t="shared" si="10"/>
        <v>2.9060168422000276E-3</v>
      </c>
      <c r="D149" s="24">
        <f>SUM(D150:D150)</f>
        <v>2569.9</v>
      </c>
      <c r="E149" s="25">
        <f t="shared" si="11"/>
        <v>2.8546619498855145E-3</v>
      </c>
      <c r="F149" s="24">
        <f>SUM(F150:F150)</f>
        <v>2419.8000000000002</v>
      </c>
      <c r="G149" s="25">
        <f t="shared" si="12"/>
        <v>3.8825837550356323E-3</v>
      </c>
      <c r="H149" s="24">
        <f t="shared" si="3"/>
        <v>39.856663969483321</v>
      </c>
      <c r="I149" s="26">
        <f t="shared" si="4"/>
        <v>94.159305809564572</v>
      </c>
    </row>
    <row r="150" spans="1:9" ht="54" customHeight="1" thickBot="1" x14ac:dyDescent="0.25">
      <c r="A150" s="37" t="s">
        <v>102</v>
      </c>
      <c r="B150" s="28">
        <v>1730.2</v>
      </c>
      <c r="C150" s="29">
        <f t="shared" si="10"/>
        <v>2.9060168422000276E-3</v>
      </c>
      <c r="D150" s="28">
        <v>2569.9</v>
      </c>
      <c r="E150" s="29">
        <f t="shared" si="11"/>
        <v>2.8546619498855145E-3</v>
      </c>
      <c r="F150" s="28">
        <v>2419.8000000000002</v>
      </c>
      <c r="G150" s="29">
        <f t="shared" si="12"/>
        <v>3.8825837550356323E-3</v>
      </c>
      <c r="H150" s="28">
        <f t="shared" si="3"/>
        <v>39.856663969483321</v>
      </c>
      <c r="I150" s="30">
        <f t="shared" si="4"/>
        <v>94.159305809564572</v>
      </c>
    </row>
    <row r="151" spans="1:9" ht="48" customHeight="1" thickBot="1" x14ac:dyDescent="0.25">
      <c r="A151" s="43" t="s">
        <v>134</v>
      </c>
      <c r="B151" s="44">
        <f>SUM(B152)</f>
        <v>4331.2</v>
      </c>
      <c r="C151" s="45">
        <f t="shared" si="10"/>
        <v>7.2746157362945088E-3</v>
      </c>
      <c r="D151" s="44">
        <f t="shared" ref="D151:F152" si="16">SUM(D152)</f>
        <v>1978.8</v>
      </c>
      <c r="E151" s="45">
        <f t="shared" si="11"/>
        <v>2.1980641528594326E-3</v>
      </c>
      <c r="F151" s="44">
        <f t="shared" si="16"/>
        <v>1472.6</v>
      </c>
      <c r="G151" s="45">
        <f t="shared" si="12"/>
        <v>2.3627956185079224E-3</v>
      </c>
      <c r="H151" s="44">
        <f t="shared" si="3"/>
        <v>-66.000184706316958</v>
      </c>
      <c r="I151" s="46">
        <f t="shared" si="4"/>
        <v>74.418839700828784</v>
      </c>
    </row>
    <row r="152" spans="1:9" ht="33.75" customHeight="1" x14ac:dyDescent="0.2">
      <c r="A152" s="23" t="s">
        <v>135</v>
      </c>
      <c r="B152" s="24">
        <f>SUM(B153)</f>
        <v>4331.2</v>
      </c>
      <c r="C152" s="25">
        <f t="shared" si="10"/>
        <v>7.2746157362945088E-3</v>
      </c>
      <c r="D152" s="24">
        <f t="shared" si="16"/>
        <v>1978.8</v>
      </c>
      <c r="E152" s="25">
        <f t="shared" si="11"/>
        <v>2.1980641528594326E-3</v>
      </c>
      <c r="F152" s="24">
        <f t="shared" si="16"/>
        <v>1472.6</v>
      </c>
      <c r="G152" s="25">
        <f t="shared" si="12"/>
        <v>2.3627956185079224E-3</v>
      </c>
      <c r="H152" s="24">
        <f t="shared" si="3"/>
        <v>-66.000184706316958</v>
      </c>
      <c r="I152" s="26">
        <f t="shared" si="4"/>
        <v>74.418839700828784</v>
      </c>
    </row>
    <row r="153" spans="1:9" ht="36" customHeight="1" thickBot="1" x14ac:dyDescent="0.25">
      <c r="A153" s="37" t="s">
        <v>44</v>
      </c>
      <c r="B153" s="28">
        <v>4331.2</v>
      </c>
      <c r="C153" s="29">
        <f t="shared" si="10"/>
        <v>7.2746157362945088E-3</v>
      </c>
      <c r="D153" s="28">
        <v>1978.8</v>
      </c>
      <c r="E153" s="29">
        <f t="shared" si="11"/>
        <v>2.1980641528594326E-3</v>
      </c>
      <c r="F153" s="28">
        <v>1472.6</v>
      </c>
      <c r="G153" s="29">
        <f t="shared" si="12"/>
        <v>2.3627956185079224E-3</v>
      </c>
      <c r="H153" s="28">
        <f t="shared" ref="H153:H164" si="17">F153/B153*100-100</f>
        <v>-66.000184706316958</v>
      </c>
      <c r="I153" s="30">
        <f t="shared" ref="I153:I164" si="18">F153/D153*100</f>
        <v>74.418839700828784</v>
      </c>
    </row>
    <row r="154" spans="1:9" ht="48" customHeight="1" thickBot="1" x14ac:dyDescent="0.25">
      <c r="A154" s="43" t="s">
        <v>136</v>
      </c>
      <c r="B154" s="44">
        <f>SUM(B155)</f>
        <v>536.20000000000005</v>
      </c>
      <c r="C154" s="45">
        <f t="shared" si="10"/>
        <v>9.0059312841732451E-4</v>
      </c>
      <c r="D154" s="44">
        <f>SUM(D155)</f>
        <v>1158</v>
      </c>
      <c r="E154" s="45">
        <f t="shared" si="11"/>
        <v>1.2863140736866904E-3</v>
      </c>
      <c r="F154" s="44">
        <f t="shared" ref="D154:F155" si="19">SUM(F155)</f>
        <v>565.79999999999995</v>
      </c>
      <c r="G154" s="45">
        <f t="shared" si="12"/>
        <v>9.0782952665474843E-4</v>
      </c>
      <c r="H154" s="44">
        <f t="shared" si="17"/>
        <v>5.5203282357329186</v>
      </c>
      <c r="I154" s="46">
        <f t="shared" si="18"/>
        <v>48.860103626943001</v>
      </c>
    </row>
    <row r="155" spans="1:9" ht="48" customHeight="1" x14ac:dyDescent="0.2">
      <c r="A155" s="23" t="s">
        <v>137</v>
      </c>
      <c r="B155" s="24">
        <f>SUM(B156)</f>
        <v>536.20000000000005</v>
      </c>
      <c r="C155" s="25">
        <f t="shared" si="10"/>
        <v>9.0059312841732451E-4</v>
      </c>
      <c r="D155" s="24">
        <f t="shared" si="19"/>
        <v>1158</v>
      </c>
      <c r="E155" s="25">
        <f t="shared" si="11"/>
        <v>1.2863140736866904E-3</v>
      </c>
      <c r="F155" s="24">
        <f t="shared" si="19"/>
        <v>565.79999999999995</v>
      </c>
      <c r="G155" s="25">
        <f t="shared" si="12"/>
        <v>9.0782952665474843E-4</v>
      </c>
      <c r="H155" s="24">
        <f t="shared" si="17"/>
        <v>5.5203282357329186</v>
      </c>
      <c r="I155" s="26">
        <f t="shared" si="18"/>
        <v>48.860103626943001</v>
      </c>
    </row>
    <row r="156" spans="1:9" ht="48" customHeight="1" thickBot="1" x14ac:dyDescent="0.25">
      <c r="A156" s="37" t="s">
        <v>102</v>
      </c>
      <c r="B156" s="28">
        <v>536.20000000000005</v>
      </c>
      <c r="C156" s="29">
        <f t="shared" si="10"/>
        <v>9.0059312841732451E-4</v>
      </c>
      <c r="D156" s="28">
        <v>1158</v>
      </c>
      <c r="E156" s="29">
        <f t="shared" si="11"/>
        <v>1.2863140736866904E-3</v>
      </c>
      <c r="F156" s="28">
        <v>565.79999999999995</v>
      </c>
      <c r="G156" s="29">
        <f t="shared" si="12"/>
        <v>9.0782952665474843E-4</v>
      </c>
      <c r="H156" s="28">
        <f t="shared" si="17"/>
        <v>5.5203282357329186</v>
      </c>
      <c r="I156" s="30">
        <f t="shared" si="18"/>
        <v>48.860103626943001</v>
      </c>
    </row>
    <row r="157" spans="1:9" ht="37.5" customHeight="1" thickBot="1" x14ac:dyDescent="0.25">
      <c r="A157" s="43" t="s">
        <v>138</v>
      </c>
      <c r="B157" s="44">
        <f>SUM(B158)</f>
        <v>293.89999999999998</v>
      </c>
      <c r="C157" s="45">
        <f t="shared" si="10"/>
        <v>4.9362984043612758E-4</v>
      </c>
      <c r="D157" s="44">
        <f>SUM(D158)</f>
        <v>1184.5</v>
      </c>
      <c r="E157" s="45">
        <f t="shared" si="11"/>
        <v>1.3157504492935102E-3</v>
      </c>
      <c r="F157" s="44">
        <f>SUM(F158)</f>
        <v>621.9</v>
      </c>
      <c r="G157" s="45">
        <f t="shared" si="12"/>
        <v>9.9784231641319911E-4</v>
      </c>
      <c r="H157" s="44">
        <f t="shared" si="17"/>
        <v>111.60258591357604</v>
      </c>
      <c r="I157" s="46">
        <f t="shared" si="18"/>
        <v>52.503165892781766</v>
      </c>
    </row>
    <row r="158" spans="1:9" ht="32.25" customHeight="1" x14ac:dyDescent="0.2">
      <c r="A158" s="23" t="s">
        <v>139</v>
      </c>
      <c r="B158" s="24">
        <f>SUM(B159:B161)</f>
        <v>293.89999999999998</v>
      </c>
      <c r="C158" s="25">
        <f t="shared" si="10"/>
        <v>4.9362984043612758E-4</v>
      </c>
      <c r="D158" s="24">
        <f>SUM(D159:D160)</f>
        <v>1184.5</v>
      </c>
      <c r="E158" s="25">
        <f t="shared" si="11"/>
        <v>1.3157504492935102E-3</v>
      </c>
      <c r="F158" s="24">
        <f>SUM(F159:F160)</f>
        <v>621.9</v>
      </c>
      <c r="G158" s="25">
        <f t="shared" si="12"/>
        <v>9.9784231641319911E-4</v>
      </c>
      <c r="H158" s="24">
        <f t="shared" si="17"/>
        <v>111.60258591357604</v>
      </c>
      <c r="I158" s="26">
        <f t="shared" si="18"/>
        <v>52.503165892781766</v>
      </c>
    </row>
    <row r="159" spans="1:9" ht="21" customHeight="1" x14ac:dyDescent="0.2">
      <c r="A159" s="19" t="s">
        <v>47</v>
      </c>
      <c r="B159" s="3">
        <v>169</v>
      </c>
      <c r="C159" s="4">
        <f t="shared" si="10"/>
        <v>2.8384975513339768E-4</v>
      </c>
      <c r="D159" s="3">
        <v>634.5</v>
      </c>
      <c r="E159" s="4">
        <f t="shared" si="11"/>
        <v>7.0480680462366586E-4</v>
      </c>
      <c r="F159" s="3">
        <v>471.2</v>
      </c>
      <c r="G159" s="4">
        <f t="shared" si="12"/>
        <v>7.5604325372873363E-4</v>
      </c>
      <c r="H159" s="3" t="s">
        <v>79</v>
      </c>
      <c r="I159" s="11">
        <f t="shared" si="18"/>
        <v>74.263199369582338</v>
      </c>
    </row>
    <row r="160" spans="1:9" ht="37.5" customHeight="1" x14ac:dyDescent="0.2">
      <c r="A160" s="19" t="s">
        <v>107</v>
      </c>
      <c r="B160" s="3">
        <v>124.9</v>
      </c>
      <c r="C160" s="4">
        <f t="shared" si="10"/>
        <v>2.0978008530273001E-4</v>
      </c>
      <c r="D160" s="3">
        <v>550</v>
      </c>
      <c r="E160" s="4">
        <f t="shared" si="11"/>
        <v>6.1094364466984438E-4</v>
      </c>
      <c r="F160" s="3">
        <v>150.69999999999999</v>
      </c>
      <c r="G160" s="4">
        <f t="shared" si="12"/>
        <v>2.4179906268446554E-4</v>
      </c>
      <c r="H160" s="3" t="s">
        <v>79</v>
      </c>
      <c r="I160" s="11">
        <f t="shared" si="18"/>
        <v>27.399999999999995</v>
      </c>
    </row>
    <row r="161" spans="1:9" ht="51.75" customHeight="1" thickBot="1" x14ac:dyDescent="0.25">
      <c r="A161" s="39" t="s">
        <v>102</v>
      </c>
      <c r="B161" s="28">
        <v>0</v>
      </c>
      <c r="C161" s="29">
        <f t="shared" ref="C161" si="20">SUM(B161/$B$165)</f>
        <v>0</v>
      </c>
      <c r="D161" s="28">
        <v>0</v>
      </c>
      <c r="E161" s="29">
        <f t="shared" si="11"/>
        <v>0</v>
      </c>
      <c r="F161" s="28">
        <v>0</v>
      </c>
      <c r="G161" s="29">
        <f t="shared" si="12"/>
        <v>0</v>
      </c>
      <c r="H161" s="28" t="e">
        <f t="shared" si="17"/>
        <v>#DIV/0!</v>
      </c>
      <c r="I161" s="30" t="e">
        <f t="shared" si="18"/>
        <v>#DIV/0!</v>
      </c>
    </row>
    <row r="162" spans="1:9" ht="47.25" customHeight="1" thickBot="1" x14ac:dyDescent="0.25">
      <c r="A162" s="43" t="s">
        <v>140</v>
      </c>
      <c r="B162" s="44">
        <f>SUM(B163)</f>
        <v>81.400000000000006</v>
      </c>
      <c r="C162" s="45">
        <f>SUM(B162/$B$165)</f>
        <v>1.3671816608200338E-4</v>
      </c>
      <c r="D162" s="44">
        <f>SUM(D163)</f>
        <v>454.5</v>
      </c>
      <c r="E162" s="45">
        <f t="shared" si="11"/>
        <v>5.0486161182262588E-4</v>
      </c>
      <c r="F162" s="44">
        <f t="shared" ref="D162:F163" si="21">SUM(F163)</f>
        <v>222.1</v>
      </c>
      <c r="G162" s="45">
        <f t="shared" si="12"/>
        <v>3.5636079510431183E-4</v>
      </c>
      <c r="H162" s="44">
        <f t="shared" si="17"/>
        <v>172.85012285012283</v>
      </c>
      <c r="I162" s="46">
        <f t="shared" si="18"/>
        <v>48.866886688668863</v>
      </c>
    </row>
    <row r="163" spans="1:9" ht="33.75" customHeight="1" x14ac:dyDescent="0.2">
      <c r="A163" s="23" t="s">
        <v>141</v>
      </c>
      <c r="B163" s="24">
        <f>SUM(B164)</f>
        <v>81.400000000000006</v>
      </c>
      <c r="C163" s="25">
        <f>SUM(B163/$B$165)</f>
        <v>1.3671816608200338E-4</v>
      </c>
      <c r="D163" s="24">
        <f t="shared" si="21"/>
        <v>454.5</v>
      </c>
      <c r="E163" s="25">
        <f t="shared" si="11"/>
        <v>5.0486161182262588E-4</v>
      </c>
      <c r="F163" s="24">
        <f t="shared" si="21"/>
        <v>222.1</v>
      </c>
      <c r="G163" s="25">
        <f t="shared" si="12"/>
        <v>3.5636079510431183E-4</v>
      </c>
      <c r="H163" s="24">
        <f t="shared" si="17"/>
        <v>172.85012285012283</v>
      </c>
      <c r="I163" s="26">
        <f t="shared" si="18"/>
        <v>48.866886688668863</v>
      </c>
    </row>
    <row r="164" spans="1:9" ht="30.75" customHeight="1" x14ac:dyDescent="0.2">
      <c r="A164" s="19" t="s">
        <v>44</v>
      </c>
      <c r="B164" s="3">
        <v>81.400000000000006</v>
      </c>
      <c r="C164" s="4">
        <f>SUM(B164/$B$165)</f>
        <v>1.3671816608200338E-4</v>
      </c>
      <c r="D164" s="3">
        <v>454.5</v>
      </c>
      <c r="E164" s="4">
        <f t="shared" si="11"/>
        <v>5.0486161182262588E-4</v>
      </c>
      <c r="F164" s="3">
        <v>222.1</v>
      </c>
      <c r="G164" s="4">
        <f t="shared" si="12"/>
        <v>3.5636079510431183E-4</v>
      </c>
      <c r="H164" s="3">
        <f t="shared" si="17"/>
        <v>172.85012285012283</v>
      </c>
      <c r="I164" s="11">
        <f t="shared" si="18"/>
        <v>48.866886688668863</v>
      </c>
    </row>
    <row r="165" spans="1:9" ht="15" x14ac:dyDescent="0.2">
      <c r="A165" s="8" t="s">
        <v>77</v>
      </c>
      <c r="B165" s="42">
        <f>SUM(B5+B21+B38+B40+B56+B63+B66+B69+B74+B81+B121+B124+B128+B131+B134+B137+B140+B144+B148+B151+B154+B157+B162)</f>
        <v>595385.39999999991</v>
      </c>
      <c r="C165" s="14" t="s">
        <v>88</v>
      </c>
      <c r="D165" s="42">
        <f>SUM(D5+D21+D38+D40+D56+D63+D66+D69+D74+D81+D121+D124+D128+D131+D134+D137+D140+D144+D148+D151+D154+D157+D162)</f>
        <v>900246.70000000007</v>
      </c>
      <c r="E165" s="14" t="s">
        <v>88</v>
      </c>
      <c r="F165" s="42">
        <f>SUM(F5+F21+F38+F40+F56+F63+F66+F69+F74+F81+F121+F124+F128+F131+F134+F137+F140+F144+F148+F151+F154+F157+F162)</f>
        <v>623244.76500000001</v>
      </c>
      <c r="G165" s="12" t="s">
        <v>79</v>
      </c>
      <c r="H165" s="3" t="s">
        <v>88</v>
      </c>
      <c r="I165" s="9" t="s">
        <v>88</v>
      </c>
    </row>
    <row r="168" spans="1:9" ht="24.75" customHeight="1" x14ac:dyDescent="0.2">
      <c r="A168" s="55" t="s">
        <v>157</v>
      </c>
      <c r="B168" s="55"/>
      <c r="C168" s="55"/>
      <c r="D168" s="55"/>
      <c r="E168" s="55"/>
      <c r="F168" s="55"/>
      <c r="G168" s="55"/>
      <c r="H168" s="55"/>
      <c r="I168" s="55"/>
    </row>
    <row r="169" spans="1:9" ht="19.5" customHeight="1" x14ac:dyDescent="0.2">
      <c r="A169" s="55" t="s">
        <v>152</v>
      </c>
      <c r="B169" s="55"/>
      <c r="C169" s="55"/>
    </row>
    <row r="170" spans="1:9" ht="13.5" customHeight="1" x14ac:dyDescent="0.2">
      <c r="A170" s="55" t="s">
        <v>153</v>
      </c>
      <c r="B170" s="55"/>
      <c r="C170" s="55"/>
    </row>
    <row r="171" spans="1:9" ht="15" customHeight="1" x14ac:dyDescent="0.2">
      <c r="A171" s="55" t="s">
        <v>154</v>
      </c>
      <c r="B171" s="55"/>
    </row>
    <row r="172" spans="1:9" x14ac:dyDescent="0.2">
      <c r="A172" s="52" t="s">
        <v>155</v>
      </c>
    </row>
    <row r="173" spans="1:9" x14ac:dyDescent="0.2">
      <c r="A173" s="52" t="s">
        <v>156</v>
      </c>
    </row>
  </sheetData>
  <mergeCells count="5">
    <mergeCell ref="A1:I1"/>
    <mergeCell ref="A168:I168"/>
    <mergeCell ref="A169:C169"/>
    <mergeCell ref="A170:C170"/>
    <mergeCell ref="A171:B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dcterms:created xsi:type="dcterms:W3CDTF">2021-07-16T11:47:31Z</dcterms:created>
  <dcterms:modified xsi:type="dcterms:W3CDTF">2024-10-21T08:49:14Z</dcterms:modified>
</cp:coreProperties>
</file>