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0" windowWidth="29040" windowHeight="15720" activeTab="2"/>
  </bookViews>
  <sheets>
    <sheet name="Доходы" sheetId="4" r:id="rId1"/>
    <sheet name="Расходы" sheetId="3" r:id="rId2"/>
    <sheet name="Источники" sheetId="2" r:id="rId3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44525"/>
</workbook>
</file>

<file path=xl/calcChain.xml><?xml version="1.0" encoding="utf-8"?>
<calcChain xmlns="http://schemas.openxmlformats.org/spreadsheetml/2006/main">
  <c r="I45" i="4" l="1"/>
  <c r="H45" i="4"/>
  <c r="I40" i="4"/>
  <c r="H40" i="4"/>
  <c r="I39" i="4"/>
  <c r="H39" i="4"/>
  <c r="I38" i="4"/>
  <c r="H38" i="4"/>
  <c r="I37" i="4"/>
  <c r="H37" i="4"/>
  <c r="F36" i="4"/>
  <c r="I36" i="4" s="1"/>
  <c r="D36" i="4"/>
  <c r="B36" i="4"/>
  <c r="F35" i="4"/>
  <c r="I35" i="4" s="1"/>
  <c r="D35" i="4"/>
  <c r="B35" i="4"/>
  <c r="I34" i="4"/>
  <c r="H34" i="4"/>
  <c r="I33" i="4"/>
  <c r="H33" i="4"/>
  <c r="I32" i="4"/>
  <c r="C32" i="4"/>
  <c r="I31" i="4"/>
  <c r="H31" i="4"/>
  <c r="C31" i="4"/>
  <c r="I30" i="4"/>
  <c r="H30" i="4"/>
  <c r="I29" i="4"/>
  <c r="H29" i="4"/>
  <c r="I28" i="4"/>
  <c r="H28" i="4"/>
  <c r="I26" i="4"/>
  <c r="H26" i="4"/>
  <c r="I25" i="4"/>
  <c r="H25" i="4"/>
  <c r="I24" i="4"/>
  <c r="F24" i="4"/>
  <c r="H24" i="4" s="1"/>
  <c r="D24" i="4"/>
  <c r="B24" i="4"/>
  <c r="I23" i="4"/>
  <c r="H23" i="4"/>
  <c r="I22" i="4"/>
  <c r="H22" i="4"/>
  <c r="I21" i="4"/>
  <c r="H21" i="4"/>
  <c r="I20" i="4"/>
  <c r="H20" i="4"/>
  <c r="I19" i="4"/>
  <c r="F19" i="4"/>
  <c r="H19" i="4" s="1"/>
  <c r="D19" i="4"/>
  <c r="B19" i="4"/>
  <c r="I18" i="4"/>
  <c r="H18" i="4"/>
  <c r="I17" i="4"/>
  <c r="H17" i="4"/>
  <c r="H16" i="4"/>
  <c r="I15" i="4"/>
  <c r="H14" i="4"/>
  <c r="F14" i="4"/>
  <c r="D14" i="4"/>
  <c r="D8" i="4" s="1"/>
  <c r="B14" i="4"/>
  <c r="I13" i="4"/>
  <c r="H13" i="4"/>
  <c r="I12" i="4"/>
  <c r="H12" i="4"/>
  <c r="I11" i="4"/>
  <c r="H11" i="4"/>
  <c r="I10" i="4"/>
  <c r="H10" i="4"/>
  <c r="I9" i="4"/>
  <c r="H9" i="4"/>
  <c r="B8" i="4"/>
  <c r="C30" i="4" s="1"/>
  <c r="C14" i="4" l="1"/>
  <c r="E15" i="4"/>
  <c r="D7" i="4"/>
  <c r="C35" i="4"/>
  <c r="C36" i="4"/>
  <c r="E35" i="4"/>
  <c r="B7" i="4"/>
  <c r="F8" i="4"/>
  <c r="E14" i="4"/>
  <c r="I14" i="4"/>
  <c r="H35" i="4"/>
  <c r="H36" i="4"/>
  <c r="I17" i="3"/>
  <c r="I19" i="3"/>
  <c r="H18" i="3"/>
  <c r="B30" i="3"/>
  <c r="B17" i="3"/>
  <c r="E11" i="4" l="1"/>
  <c r="E40" i="4"/>
  <c r="E26" i="4"/>
  <c r="E21" i="4"/>
  <c r="E10" i="4"/>
  <c r="E33" i="4"/>
  <c r="E25" i="4"/>
  <c r="E17" i="4"/>
  <c r="E39" i="4"/>
  <c r="E38" i="4"/>
  <c r="E32" i="4"/>
  <c r="E20" i="4"/>
  <c r="E16" i="4"/>
  <c r="E13" i="4"/>
  <c r="E9" i="4"/>
  <c r="E37" i="4"/>
  <c r="E31" i="4"/>
  <c r="E29" i="4"/>
  <c r="E23" i="4"/>
  <c r="E12" i="4"/>
  <c r="E28" i="4"/>
  <c r="E24" i="4"/>
  <c r="E22" i="4"/>
  <c r="E19" i="4"/>
  <c r="G15" i="4"/>
  <c r="H8" i="4"/>
  <c r="F7" i="4"/>
  <c r="G8" i="4" s="1"/>
  <c r="I8" i="4"/>
  <c r="C37" i="4"/>
  <c r="C28" i="4"/>
  <c r="C22" i="4"/>
  <c r="C11" i="4"/>
  <c r="C21" i="4"/>
  <c r="C19" i="4"/>
  <c r="C10" i="4"/>
  <c r="C40" i="4"/>
  <c r="C26" i="4"/>
  <c r="C24" i="4"/>
  <c r="C18" i="4"/>
  <c r="C38" i="4"/>
  <c r="C33" i="4"/>
  <c r="C25" i="4"/>
  <c r="C20" i="4"/>
  <c r="C17" i="4"/>
  <c r="C16" i="4"/>
  <c r="C13" i="4"/>
  <c r="C9" i="4"/>
  <c r="C29" i="4"/>
  <c r="C23" i="4"/>
  <c r="C12" i="4"/>
  <c r="E36" i="4"/>
  <c r="E8" i="4"/>
  <c r="F15" i="3"/>
  <c r="G40" i="4" l="1"/>
  <c r="G26" i="4"/>
  <c r="G21" i="4"/>
  <c r="G39" i="4"/>
  <c r="G38" i="4"/>
  <c r="G33" i="4"/>
  <c r="G32" i="4"/>
  <c r="G25" i="4"/>
  <c r="G20" i="4"/>
  <c r="G17" i="4"/>
  <c r="G16" i="4"/>
  <c r="G13" i="4"/>
  <c r="G9" i="4"/>
  <c r="G31" i="4"/>
  <c r="G24" i="4"/>
  <c r="G23" i="4"/>
  <c r="G19" i="4"/>
  <c r="G12" i="4"/>
  <c r="G37" i="4"/>
  <c r="G29" i="4"/>
  <c r="G28" i="4"/>
  <c r="G22" i="4"/>
  <c r="G11" i="4"/>
  <c r="I7" i="4"/>
  <c r="G10" i="4"/>
  <c r="H7" i="4"/>
  <c r="G35" i="4"/>
  <c r="G36" i="4"/>
  <c r="G14" i="4"/>
  <c r="B46" i="3"/>
  <c r="B51" i="3"/>
  <c r="D51" i="3"/>
  <c r="F51" i="3"/>
  <c r="I7" i="3"/>
  <c r="I8" i="3"/>
  <c r="I9" i="3"/>
  <c r="I10" i="3"/>
  <c r="I11" i="3"/>
  <c r="I12" i="3"/>
  <c r="I13" i="3"/>
  <c r="I14" i="3"/>
  <c r="I16" i="3"/>
  <c r="I21" i="3"/>
  <c r="I22" i="3"/>
  <c r="I23" i="3"/>
  <c r="I24" i="3"/>
  <c r="I26" i="3"/>
  <c r="I27" i="3"/>
  <c r="I28" i="3"/>
  <c r="I29" i="3"/>
  <c r="I31" i="3"/>
  <c r="I33" i="3"/>
  <c r="I34" i="3"/>
  <c r="I35" i="3"/>
  <c r="I36" i="3"/>
  <c r="I37" i="3"/>
  <c r="I39" i="3"/>
  <c r="I40" i="3"/>
  <c r="I42" i="3"/>
  <c r="I43" i="3"/>
  <c r="I44" i="3"/>
  <c r="I45" i="3"/>
  <c r="I47" i="3"/>
  <c r="I48" i="3"/>
  <c r="I49" i="3"/>
  <c r="I50" i="3"/>
  <c r="I54" i="3"/>
  <c r="I56" i="3"/>
  <c r="I57" i="3"/>
  <c r="H7" i="3"/>
  <c r="H8" i="3"/>
  <c r="H9" i="3"/>
  <c r="H10" i="3"/>
  <c r="H11" i="3"/>
  <c r="H12" i="3"/>
  <c r="H14" i="3"/>
  <c r="H16" i="3"/>
  <c r="H19" i="3"/>
  <c r="H22" i="3"/>
  <c r="H23" i="3"/>
  <c r="H24" i="3"/>
  <c r="H26" i="3"/>
  <c r="H27" i="3"/>
  <c r="H28" i="3"/>
  <c r="H29" i="3"/>
  <c r="H31" i="3"/>
  <c r="H33" i="3"/>
  <c r="H34" i="3"/>
  <c r="H35" i="3"/>
  <c r="H36" i="3"/>
  <c r="H37" i="3"/>
  <c r="H39" i="3"/>
  <c r="H40" i="3"/>
  <c r="H42" i="3"/>
  <c r="H43" i="3"/>
  <c r="H44" i="3"/>
  <c r="H45" i="3"/>
  <c r="H47" i="3"/>
  <c r="H48" i="3"/>
  <c r="H49" i="3"/>
  <c r="H54" i="3"/>
  <c r="H56" i="3"/>
  <c r="B55" i="3"/>
  <c r="D55" i="3"/>
  <c r="F55" i="3"/>
  <c r="I55" i="3" s="1"/>
  <c r="H55" i="3" l="1"/>
  <c r="F46" i="3"/>
  <c r="D46" i="3"/>
  <c r="H46" i="3" l="1"/>
  <c r="I46" i="3"/>
  <c r="B53" i="3" l="1"/>
  <c r="F17" i="3"/>
  <c r="D17" i="3"/>
  <c r="B15" i="3"/>
  <c r="F30" i="3"/>
  <c r="D30" i="3"/>
  <c r="H30" i="3" l="1"/>
  <c r="I30" i="3"/>
  <c r="H17" i="3"/>
  <c r="F25" i="3"/>
  <c r="F20" i="3"/>
  <c r="D32" i="3"/>
  <c r="D25" i="3"/>
  <c r="D20" i="3"/>
  <c r="D6" i="3"/>
  <c r="I25" i="3" l="1"/>
  <c r="I20" i="3"/>
  <c r="B25" i="3"/>
  <c r="B20" i="3"/>
  <c r="H20" i="3" s="1"/>
  <c r="H25" i="3" l="1"/>
  <c r="F53" i="3"/>
  <c r="D53" i="3"/>
  <c r="F41" i="3"/>
  <c r="D41" i="3"/>
  <c r="B41" i="3"/>
  <c r="F38" i="3"/>
  <c r="D38" i="3"/>
  <c r="B38" i="3"/>
  <c r="F32" i="3"/>
  <c r="B32" i="3"/>
  <c r="D15" i="3"/>
  <c r="F6" i="3"/>
  <c r="B6" i="3"/>
  <c r="I15" i="3" l="1"/>
  <c r="H15" i="3"/>
  <c r="H41" i="3"/>
  <c r="I41" i="3"/>
  <c r="H38" i="3"/>
  <c r="I38" i="3"/>
  <c r="I6" i="3"/>
  <c r="H6" i="3"/>
  <c r="I32" i="3"/>
  <c r="H32" i="3"/>
  <c r="I53" i="3"/>
  <c r="H53" i="3"/>
  <c r="B5" i="3"/>
  <c r="C51" i="3" s="1"/>
  <c r="D5" i="3"/>
  <c r="F5" i="3"/>
  <c r="G55" i="3" l="1"/>
  <c r="G51" i="3"/>
  <c r="E55" i="3"/>
  <c r="E51" i="3"/>
  <c r="C53" i="3"/>
  <c r="C30" i="3"/>
  <c r="C17" i="3"/>
  <c r="C15" i="3"/>
  <c r="C25" i="3"/>
  <c r="C41" i="3"/>
  <c r="C32" i="3"/>
  <c r="C38" i="3"/>
  <c r="E6" i="3"/>
  <c r="E41" i="3"/>
  <c r="E25" i="3"/>
  <c r="E46" i="3"/>
  <c r="E30" i="3"/>
  <c r="E17" i="3"/>
  <c r="E32" i="3"/>
  <c r="E53" i="3"/>
  <c r="E38" i="3"/>
  <c r="E20" i="3"/>
  <c r="E15" i="3"/>
  <c r="G41" i="3"/>
  <c r="G32" i="3"/>
  <c r="G25" i="3"/>
  <c r="G17" i="3"/>
  <c r="G38" i="3"/>
  <c r="G20" i="3"/>
  <c r="G53" i="3"/>
  <c r="G46" i="3"/>
  <c r="G30" i="3"/>
  <c r="G15" i="3"/>
  <c r="G6" i="3"/>
  <c r="C46" i="3"/>
  <c r="C20" i="3"/>
  <c r="C6" i="3"/>
  <c r="I5" i="3"/>
  <c r="H5" i="3"/>
  <c r="C5" i="3" l="1"/>
  <c r="E5" i="3"/>
  <c r="G5" i="3"/>
</calcChain>
</file>

<file path=xl/sharedStrings.xml><?xml version="1.0" encoding="utf-8"?>
<sst xmlns="http://schemas.openxmlformats.org/spreadsheetml/2006/main" count="181" uniqueCount="132">
  <si>
    <t>Наименование показателя</t>
  </si>
  <si>
    <t>Уд.вес в общем объеме (по гр.2)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</si>
  <si>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</si>
  <si>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</si>
  <si>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</si>
  <si>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</si>
  <si>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</si>
  <si>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</si>
  <si>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</si>
  <si>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</si>
  <si>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</si>
  <si>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</si>
  <si>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</si>
  <si>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</si>
  <si>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</si>
  <si>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</si>
  <si>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</si>
  <si>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</si>
  <si>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</si>
  <si>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0</t>
  </si>
  <si>
    <t>НАЛОГИ НА СОВОКУПНЫЙ ДОХОД</t>
  </si>
  <si>
    <t>Единый сельскохозяйственный налог</t>
  </si>
  <si>
    <t>X</t>
  </si>
  <si>
    <t>НАЛОГИ НА ИМУЩЕСТВО</t>
  </si>
  <si>
    <t>ГОСУДАРСТВЕННАЯ ПОШЛИНА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</si>
  <si>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</si>
  <si>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</si>
  <si>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</si>
  <si>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</si>
  <si>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</si>
  <si>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</si>
  <si>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</si>
  <si>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</si>
  <si>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</si>
  <si>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</si>
  <si>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</si>
  <si>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</si>
  <si>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</si>
  <si>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</si>
  <si>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</si>
  <si>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</si>
  <si>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</si>
  <si>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</si>
  <si>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</si>
  <si>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</si>
  <si>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</si>
  <si>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</si>
  <si>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</si>
  <si>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</si>
  <si>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</si>
  <si>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</si>
  <si>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</si>
  <si>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</si>
  <si>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</si>
  <si>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</si>
  <si>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</si>
  <si>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</si>
  <si>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</si>
  <si>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</si>
  <si>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</si>
  <si>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</si>
  <si>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</si>
  <si>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</si>
  <si>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</si>
  <si>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</si>
  <si>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</si>
  <si>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</si>
  <si>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</si>
  <si>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</si>
  <si>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</si>
  <si>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</si>
  <si>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</si>
  <si>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</si>
  <si>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</si>
  <si>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</si>
  <si>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</si>
  <si>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</si>
  <si>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ОБСЛУЖИВАНИЕ ГОСУДАРСТВЕННОГО И МУНИЦИПАЛЬНОГО ДОЛГА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</si>
  <si>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</si>
  <si>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</si>
  <si>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</si>
  <si>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</si>
  <si>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</si>
  <si>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</si>
  <si>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тыс.руб.</t>
  </si>
  <si>
    <t>Единый налог на вмененный доход</t>
  </si>
  <si>
    <t>Патент</t>
  </si>
  <si>
    <t>Налог на имущество физических лиц</t>
  </si>
  <si>
    <t>Земельный налог с организаций</t>
  </si>
  <si>
    <t>Земельный налог с физических лиц</t>
  </si>
  <si>
    <t>ДОХОДЫ ОТ ИСПОЛЬЗОВАНИЯ ИМУЩЕСТВА, НАХОДЯЩЕГОСЯ В МУНИЦИПАЛЬНОЙ СОБСТВЕННОСТИ</t>
  </si>
  <si>
    <t>Доходы от аренды за земельные участки</t>
  </si>
  <si>
    <t>Доходы от сдачи в аренду имущества</t>
  </si>
  <si>
    <t>Платежи от муниципальных унитарных предприятий</t>
  </si>
  <si>
    <t>Прочие доходы от использования имущества</t>
  </si>
  <si>
    <t>БЕЗВОЗМЕЗДНЫЕ ПОСТУПЛЕНИЯ ОТ НЕГОСУДАРСТВЕННЫХ ОРГАНИЗАЦИЙ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</si>
  <si>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</si>
  <si>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</si>
  <si>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</si>
  <si>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</si>
  <si>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Р А С Х О Д Ы -всего</t>
  </si>
  <si>
    <t>Другие вопросы в области культуры,кинематографии</t>
  </si>
  <si>
    <t>Обслуживание государственого внутреннего и муниципального долга</t>
  </si>
  <si>
    <t>Результат исполнения бюджета(ДЕФИЦИТ/ПРОФИЦИТ)</t>
  </si>
  <si>
    <t>1. Доходы консолидированного бюджета Кемского муниципального района</t>
  </si>
  <si>
    <t>2. Расходы консолидированного бюджета Кемского муниципального района</t>
  </si>
  <si>
    <t>3. Источники финансирования дефицита консолидированного бюджета Кемского муниципального района</t>
  </si>
  <si>
    <t>УСН</t>
  </si>
  <si>
    <t>х</t>
  </si>
  <si>
    <t>Другие вопросы в области национальной безопасности и правоохранительной деятельности</t>
  </si>
  <si>
    <t>ОХРАНА ОКРУЖАЮЩЕЙ СРЕДЫ</t>
  </si>
  <si>
    <t>Сбор, удаление отходов и очистка сточных вод</t>
  </si>
  <si>
    <t>Спорт высших достижений</t>
  </si>
  <si>
    <t>МЕЖБЮДЖЕТНЫЕ ТРАНСФЕРТЫ ОБЩЕГО ХАРАКТЕРА БЮДЖЕТАМ БЮДЖЕТНОЙ СИСТЕМЫ РОССИЙСКОЙ ФЕДЕРАЦИИ</t>
  </si>
  <si>
    <t>Прочие межбюджетные трансферты общего характера</t>
  </si>
  <si>
    <t>СРЕДСТВА МАССОВОЙ ИНФОРМАЦИИ</t>
  </si>
  <si>
    <t>Периодическая печать и издательства</t>
  </si>
  <si>
    <t>Физическая культура</t>
  </si>
  <si>
    <t>Дотации на выравнивание бюджетной обеспеченности субъектов Российской Федерации и муниципальных образований</t>
  </si>
  <si>
    <t>- доходы от уплаты акцизов на нефтепродукты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</si>
  <si>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</si>
  <si>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Функционирование высшего должностного лица субъекта Российской Федерации и муниципального образования</t>
  </si>
  <si>
    <t xml:space="preserve"> </t>
  </si>
  <si>
    <t>Другие вопросы в области физической культуры и спорта</t>
  </si>
  <si>
    <t>Факт на 01.10.2022 отчетный год</t>
  </si>
  <si>
    <t>План на 2023год по состоянию на 01.10.2023 (текущий ) год</t>
  </si>
  <si>
    <t>Факт на 01.10.2023 (текущий) год</t>
  </si>
  <si>
    <t>Защита населения и территории от чрезвычайных ситуаций природного и техногенного характера, пожарная безопасность</t>
  </si>
  <si>
    <t>Информация об исполнении консолидированного бюджета Кемского муниципального района за 9 месяцев 2023 года</t>
  </si>
  <si>
    <t>Факт на 01.10.2022 (отчетный) год</t>
  </si>
  <si>
    <t>План на 2023 год по состоянию на 01.10.2023 (текущий) год</t>
  </si>
  <si>
    <t>в 2,7 раза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</si>
</sst>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&quot;###,##0"/>
    <numFmt numFmtId="165" formatCode="#,##0\ _₽"/>
    <numFmt numFmtId="166" formatCode="#,###.0"/>
    <numFmt numFmtId="167" formatCode="#,##0.0"/>
    <numFmt numFmtId="168" formatCode="0.0"/>
  </numFmts>
  <fonts count="9" x14ac:knownFonts="1">
    <font>
      <sz val="10"/>
      <name val="Arial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165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Fill="1"/>
    <xf numFmtId="166" fontId="6" fillId="0" borderId="0" xfId="0" applyNumberFormat="1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166" fontId="8" fillId="0" borderId="2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167" fontId="7" fillId="0" borderId="2" xfId="0" applyNumberFormat="1" applyFont="1" applyFill="1" applyBorder="1" applyAlignment="1">
      <alignment horizontal="center" vertical="center"/>
    </xf>
    <xf numFmtId="168" fontId="7" fillId="0" borderId="2" xfId="0" applyNumberFormat="1" applyFont="1" applyFill="1" applyBorder="1" applyAlignment="1">
      <alignment horizontal="center" vertical="center"/>
    </xf>
    <xf numFmtId="166" fontId="0" fillId="0" borderId="0" xfId="0" applyNumberFormat="1" applyFill="1"/>
    <xf numFmtId="3" fontId="7" fillId="0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center" vertical="center"/>
    </xf>
    <xf numFmtId="0" fontId="0" fillId="2" borderId="0" xfId="0" applyFill="1"/>
    <xf numFmtId="0" fontId="6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0" fillId="0" borderId="0" xfId="0" applyFill="1" applyBorder="1"/>
    <xf numFmtId="0" fontId="8" fillId="2" borderId="0" xfId="0" applyFont="1" applyFill="1" applyBorder="1" applyAlignment="1">
      <alignment horizontal="center" vertical="center" wrapText="1"/>
    </xf>
    <xf numFmtId="0" fontId="3" fillId="0" borderId="0" xfId="0" applyFont="1"/>
    <xf numFmtId="3" fontId="3" fillId="0" borderId="2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167" fontId="3" fillId="3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1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horizontal="center" vertical="center" wrapText="1"/>
    </xf>
    <xf numFmtId="167" fontId="3" fillId="0" borderId="2" xfId="0" applyNumberFormat="1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sqref="A1:XFD1048576"/>
    </sheetView>
  </sheetViews>
  <sheetFormatPr defaultRowHeight="12.75" x14ac:dyDescent="0.2"/>
  <cols>
    <col min="1" max="1" width="37.7109375" style="1" customWidth="1"/>
    <col min="2" max="9" width="17.5703125" style="1" customWidth="1"/>
    <col min="10" max="16384" width="9.140625" style="1"/>
  </cols>
  <sheetData>
    <row r="1" spans="1:9" ht="15" x14ac:dyDescent="0.25">
      <c r="A1" s="47" t="s">
        <v>128</v>
      </c>
      <c r="B1" s="48"/>
      <c r="C1" s="48"/>
      <c r="D1" s="48"/>
      <c r="E1" s="48"/>
      <c r="F1" s="48"/>
      <c r="G1" s="48"/>
      <c r="H1" s="48"/>
      <c r="I1" s="48"/>
    </row>
    <row r="3" spans="1:9" ht="14.25" x14ac:dyDescent="0.2">
      <c r="A3" s="46" t="s">
        <v>104</v>
      </c>
      <c r="B3" s="46"/>
      <c r="C3" s="46"/>
      <c r="D3" s="46"/>
      <c r="E3" s="46"/>
      <c r="F3" s="46"/>
      <c r="G3" s="46"/>
      <c r="H3" s="46"/>
      <c r="I3" s="46"/>
    </row>
    <row r="4" spans="1:9" ht="15" x14ac:dyDescent="0.25">
      <c r="I4" s="2" t="s">
        <v>84</v>
      </c>
    </row>
    <row r="5" spans="1:9" ht="71.25" x14ac:dyDescent="0.2">
      <c r="A5" s="3" t="s">
        <v>0</v>
      </c>
      <c r="B5" s="3" t="s">
        <v>129</v>
      </c>
      <c r="C5" s="3" t="s">
        <v>1</v>
      </c>
      <c r="D5" s="3" t="s">
        <v>130</v>
      </c>
      <c r="E5" s="3" t="s">
        <v>2</v>
      </c>
      <c r="F5" s="3" t="s">
        <v>126</v>
      </c>
      <c r="G5" s="3" t="s">
        <v>2</v>
      </c>
      <c r="H5" s="3" t="s">
        <v>3</v>
      </c>
      <c r="I5" s="3" t="s">
        <v>4</v>
      </c>
    </row>
    <row r="6" spans="1:9" ht="15" x14ac:dyDescent="0.25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</row>
    <row r="7" spans="1:9" s="16" customFormat="1" ht="14.25" x14ac:dyDescent="0.2">
      <c r="A7" s="14" t="s">
        <v>40</v>
      </c>
      <c r="B7" s="15">
        <f>B8+B35</f>
        <v>554985.70000000007</v>
      </c>
      <c r="C7" s="15">
        <v>100</v>
      </c>
      <c r="D7" s="15">
        <f>D8+D35</f>
        <v>836386.39999999991</v>
      </c>
      <c r="E7" s="15">
        <v>100</v>
      </c>
      <c r="F7" s="15">
        <f>F8+F35</f>
        <v>596400.30000000005</v>
      </c>
      <c r="G7" s="15">
        <v>100</v>
      </c>
      <c r="H7" s="52">
        <f>F7/B7*100-100</f>
        <v>7.4622823615094944</v>
      </c>
      <c r="I7" s="52">
        <f>F7/D7*100</f>
        <v>71.306790736913001</v>
      </c>
    </row>
    <row r="8" spans="1:9" ht="30" x14ac:dyDescent="0.25">
      <c r="A8" s="11" t="s">
        <v>14</v>
      </c>
      <c r="B8" s="13">
        <f>B9+B11+B14+B19+B23+B24+B29+B31+B32+B33+B34</f>
        <v>276665.00000000006</v>
      </c>
      <c r="C8" s="53">
        <v>48</v>
      </c>
      <c r="D8" s="13">
        <f>D9+D11+D14+D19+D23+D24+D29+D31+D32+D33+D34</f>
        <v>422031.09999999992</v>
      </c>
      <c r="E8" s="53">
        <f>D8*100/D7</f>
        <v>50.458866858667236</v>
      </c>
      <c r="F8" s="13">
        <f>F9+F11+F14+F19+F23+F24+F29+F31+F32+F33+F34</f>
        <v>321192.30000000005</v>
      </c>
      <c r="G8" s="53">
        <f>F8*100/F7</f>
        <v>53.855153996401413</v>
      </c>
      <c r="H8" s="53">
        <f>F8/B8*100-100</f>
        <v>16.094301772902227</v>
      </c>
      <c r="I8" s="53">
        <f>F8/D8*100</f>
        <v>76.106310648670231</v>
      </c>
    </row>
    <row r="9" spans="1:9" ht="15" x14ac:dyDescent="0.25">
      <c r="A9" s="11" t="s">
        <v>15</v>
      </c>
      <c r="B9" s="13">
        <v>153780</v>
      </c>
      <c r="C9" s="53">
        <f>B9*100/B7</f>
        <v>27.708822047126617</v>
      </c>
      <c r="D9" s="13">
        <v>284174.3</v>
      </c>
      <c r="E9" s="53">
        <f>D9*100/D7</f>
        <v>33.976437206535167</v>
      </c>
      <c r="F9" s="13">
        <v>222895.3</v>
      </c>
      <c r="G9" s="53">
        <f>F9*100/F7</f>
        <v>37.373438611617061</v>
      </c>
      <c r="H9" s="53">
        <f>F9/B9*100-100</f>
        <v>44.9442710365457</v>
      </c>
      <c r="I9" s="53">
        <f>F9/D9*100</f>
        <v>78.436121774558785</v>
      </c>
    </row>
    <row r="10" spans="1:9" ht="15" x14ac:dyDescent="0.25">
      <c r="A10" s="11" t="s">
        <v>16</v>
      </c>
      <c r="B10" s="13">
        <v>153780</v>
      </c>
      <c r="C10" s="53">
        <f>B10*100/B7</f>
        <v>27.708822047126617</v>
      </c>
      <c r="D10" s="13">
        <v>284174.3</v>
      </c>
      <c r="E10" s="53">
        <f>D10*100/D7</f>
        <v>33.976437206535167</v>
      </c>
      <c r="F10" s="13">
        <v>222895.3</v>
      </c>
      <c r="G10" s="53">
        <f>F10*100/F7</f>
        <v>37.373438611617061</v>
      </c>
      <c r="H10" s="53">
        <f>F10/B10*100-100</f>
        <v>44.9442710365457</v>
      </c>
      <c r="I10" s="53">
        <f>F10/D10*100</f>
        <v>78.436121774558785</v>
      </c>
    </row>
    <row r="11" spans="1:9" ht="60" x14ac:dyDescent="0.25">
      <c r="A11" s="11" t="s">
        <v>17</v>
      </c>
      <c r="B11" s="13">
        <v>5704.2</v>
      </c>
      <c r="C11" s="53">
        <f>B11*100/B7</f>
        <v>1.0278102661023516</v>
      </c>
      <c r="D11" s="13">
        <v>8097.5</v>
      </c>
      <c r="E11" s="53">
        <f>D11*100/D7</f>
        <v>0.96815299722711901</v>
      </c>
      <c r="F11" s="13">
        <v>5514.5</v>
      </c>
      <c r="G11" s="53">
        <f>F11*100/F7</f>
        <v>0.92463065494769192</v>
      </c>
      <c r="H11" s="53">
        <f t="shared" ref="H11:H18" si="0">F11/B11*100-100</f>
        <v>-3.3256197188036793</v>
      </c>
      <c r="I11" s="53">
        <f>F11/D11*100</f>
        <v>68.101265822784811</v>
      </c>
    </row>
    <row r="12" spans="1:9" ht="30" x14ac:dyDescent="0.25">
      <c r="A12" s="11" t="s">
        <v>18</v>
      </c>
      <c r="B12" s="13">
        <v>5704.2</v>
      </c>
      <c r="C12" s="53">
        <f>B12*100/B7</f>
        <v>1.0278102661023516</v>
      </c>
      <c r="D12" s="13">
        <v>8097.5</v>
      </c>
      <c r="E12" s="53">
        <f>D12*100/D7</f>
        <v>0.96815299722711901</v>
      </c>
      <c r="F12" s="13">
        <v>5514.5</v>
      </c>
      <c r="G12" s="53">
        <f>F12*100/F7</f>
        <v>0.92463065494769192</v>
      </c>
      <c r="H12" s="53">
        <f t="shared" si="0"/>
        <v>-3.3256197188036793</v>
      </c>
      <c r="I12" s="53">
        <f t="shared" ref="I12:I40" si="1">F12/D12*100</f>
        <v>68.101265822784811</v>
      </c>
    </row>
    <row r="13" spans="1:9" ht="30" x14ac:dyDescent="0.25">
      <c r="A13" s="11" t="s">
        <v>119</v>
      </c>
      <c r="B13" s="13">
        <v>5704.2</v>
      </c>
      <c r="C13" s="53">
        <f>B13*100/B7</f>
        <v>1.0278102661023516</v>
      </c>
      <c r="D13" s="13">
        <v>8097.5</v>
      </c>
      <c r="E13" s="53">
        <f>D13*100/D7</f>
        <v>0.96815299722711901</v>
      </c>
      <c r="F13" s="13">
        <v>5514.5</v>
      </c>
      <c r="G13" s="53">
        <f>F13*100/F7</f>
        <v>0.92463065494769192</v>
      </c>
      <c r="H13" s="53">
        <f t="shared" si="0"/>
        <v>-3.3256197188036793</v>
      </c>
      <c r="I13" s="53">
        <f t="shared" si="1"/>
        <v>68.101265822784811</v>
      </c>
    </row>
    <row r="14" spans="1:9" ht="30" x14ac:dyDescent="0.25">
      <c r="A14" s="11" t="s">
        <v>20</v>
      </c>
      <c r="B14" s="13">
        <f>B15+B16+B17+B18</f>
        <v>93664</v>
      </c>
      <c r="C14" s="53">
        <f>B14*100/B7</f>
        <v>16.876831240877014</v>
      </c>
      <c r="D14" s="13">
        <f>D15+D16+D17+D18</f>
        <v>86564.800000000003</v>
      </c>
      <c r="E14" s="53">
        <f>D14*100/D7</f>
        <v>10.34985743431505</v>
      </c>
      <c r="F14" s="13">
        <f>F15+F16+F17+F18</f>
        <v>61187.8</v>
      </c>
      <c r="G14" s="53">
        <f>F14*100/F7</f>
        <v>10.259518648800142</v>
      </c>
      <c r="H14" s="53">
        <f t="shared" si="0"/>
        <v>-34.673086778271269</v>
      </c>
      <c r="I14" s="53">
        <f t="shared" si="1"/>
        <v>70.684389035728145</v>
      </c>
    </row>
    <row r="15" spans="1:9" ht="15" x14ac:dyDescent="0.25">
      <c r="A15" s="11" t="s">
        <v>107</v>
      </c>
      <c r="B15" s="13">
        <v>1488.6</v>
      </c>
      <c r="C15" s="53"/>
      <c r="D15" s="13">
        <v>1906</v>
      </c>
      <c r="E15" s="53">
        <f>D15*100/D8</f>
        <v>0.45162548447258988</v>
      </c>
      <c r="F15" s="13">
        <v>1335.1</v>
      </c>
      <c r="G15" s="53">
        <f>F15*100/F8</f>
        <v>0.41566998959813167</v>
      </c>
      <c r="H15" s="53"/>
      <c r="I15" s="53">
        <f t="shared" si="1"/>
        <v>70.047219307450149</v>
      </c>
    </row>
    <row r="16" spans="1:9" ht="15" x14ac:dyDescent="0.25">
      <c r="A16" s="11" t="s">
        <v>85</v>
      </c>
      <c r="B16" s="13">
        <v>-70</v>
      </c>
      <c r="C16" s="53">
        <f>B16*100/B7</f>
        <v>-1.2612937594608293E-2</v>
      </c>
      <c r="D16" s="13">
        <v>0</v>
      </c>
      <c r="E16" s="53">
        <f>D16*100/D7</f>
        <v>0</v>
      </c>
      <c r="F16" s="13">
        <v>-60.4</v>
      </c>
      <c r="G16" s="53">
        <f>F16*100/F7</f>
        <v>-1.0127426159913064E-2</v>
      </c>
      <c r="H16" s="53">
        <f t="shared" si="0"/>
        <v>-13.714285714285708</v>
      </c>
      <c r="I16" s="53" t="s">
        <v>108</v>
      </c>
    </row>
    <row r="17" spans="1:9" ht="15" x14ac:dyDescent="0.25">
      <c r="A17" s="11" t="s">
        <v>21</v>
      </c>
      <c r="B17" s="13">
        <v>91549.4</v>
      </c>
      <c r="C17" s="53">
        <f>B17*100/B7</f>
        <v>16.495812414626176</v>
      </c>
      <c r="D17" s="13">
        <v>83638.8</v>
      </c>
      <c r="E17" s="53">
        <f>D17*100/D7</f>
        <v>10.000019129914117</v>
      </c>
      <c r="F17" s="13">
        <v>59278.8</v>
      </c>
      <c r="G17" s="53">
        <f>F17*100/F7</f>
        <v>9.9394316200042141</v>
      </c>
      <c r="H17" s="53">
        <f t="shared" si="0"/>
        <v>-35.249384485316114</v>
      </c>
      <c r="I17" s="53">
        <f t="shared" si="1"/>
        <v>70.874761474339664</v>
      </c>
    </row>
    <row r="18" spans="1:9" ht="15" x14ac:dyDescent="0.25">
      <c r="A18" s="11" t="s">
        <v>86</v>
      </c>
      <c r="B18" s="13">
        <v>696</v>
      </c>
      <c r="C18" s="53">
        <f>B18*100/B7</f>
        <v>0.12540863665496244</v>
      </c>
      <c r="D18" s="13">
        <v>1020</v>
      </c>
      <c r="E18" s="53">
        <v>0</v>
      </c>
      <c r="F18" s="13">
        <v>634.29999999999995</v>
      </c>
      <c r="G18" s="53">
        <v>0</v>
      </c>
      <c r="H18" s="53">
        <f t="shared" si="0"/>
        <v>-8.8649425287356394</v>
      </c>
      <c r="I18" s="53">
        <f t="shared" si="1"/>
        <v>62.186274509803916</v>
      </c>
    </row>
    <row r="19" spans="1:9" ht="15" x14ac:dyDescent="0.25">
      <c r="A19" s="11" t="s">
        <v>23</v>
      </c>
      <c r="B19" s="13">
        <f>B20+B21+B22</f>
        <v>3033.7</v>
      </c>
      <c r="C19" s="53">
        <f>B19*100/B7</f>
        <v>0.54662669686804533</v>
      </c>
      <c r="D19" s="13">
        <f>D20+D21+D22</f>
        <v>7768.6</v>
      </c>
      <c r="E19" s="53">
        <f>D19*100/D7</f>
        <v>0.92882906752190142</v>
      </c>
      <c r="F19" s="13">
        <f>F20+F21+F22</f>
        <v>2801.6</v>
      </c>
      <c r="G19" s="53">
        <f>F19*100/F7</f>
        <v>0.46975160810616623</v>
      </c>
      <c r="H19" s="53">
        <f>F19/B19*100-100</f>
        <v>-7.6507235389128709</v>
      </c>
      <c r="I19" s="53">
        <f t="shared" si="1"/>
        <v>36.063125917153663</v>
      </c>
    </row>
    <row r="20" spans="1:9" ht="15" x14ac:dyDescent="0.25">
      <c r="A20" s="11" t="s">
        <v>87</v>
      </c>
      <c r="B20" s="13">
        <v>2203.9</v>
      </c>
      <c r="C20" s="53">
        <f>B20*100/B7</f>
        <v>0.39710933092510309</v>
      </c>
      <c r="D20" s="13">
        <v>5288</v>
      </c>
      <c r="E20" s="53">
        <f>D20*100/D7</f>
        <v>0.63224366154208156</v>
      </c>
      <c r="F20" s="13">
        <v>518.4</v>
      </c>
      <c r="G20" s="53">
        <f>F20*100/F7</f>
        <v>8.692148545196908E-2</v>
      </c>
      <c r="H20" s="53">
        <f t="shared" ref="H20:H23" si="2">F20/B20*100-100</f>
        <v>-76.478061618040755</v>
      </c>
      <c r="I20" s="53">
        <f t="shared" si="1"/>
        <v>9.8033282904689862</v>
      </c>
    </row>
    <row r="21" spans="1:9" ht="15" x14ac:dyDescent="0.25">
      <c r="A21" s="11" t="s">
        <v>88</v>
      </c>
      <c r="B21" s="13">
        <v>606.1</v>
      </c>
      <c r="C21" s="53">
        <f>B21*100/B7</f>
        <v>0.10921002108702979</v>
      </c>
      <c r="D21" s="13">
        <v>1810.6</v>
      </c>
      <c r="E21" s="53">
        <f>D21*100/D7</f>
        <v>0.21647889061802059</v>
      </c>
      <c r="F21" s="13">
        <v>2077.1999999999998</v>
      </c>
      <c r="G21" s="53">
        <f>F21*100/F7</f>
        <v>0.34828956323462607</v>
      </c>
      <c r="H21" s="53">
        <f t="shared" si="2"/>
        <v>242.71572347797388</v>
      </c>
      <c r="I21" s="53">
        <f t="shared" si="1"/>
        <v>114.72440075113222</v>
      </c>
    </row>
    <row r="22" spans="1:9" ht="15" x14ac:dyDescent="0.25">
      <c r="A22" s="11" t="s">
        <v>89</v>
      </c>
      <c r="B22" s="13">
        <v>223.7</v>
      </c>
      <c r="C22" s="53">
        <f>B22*100/B7</f>
        <v>4.0307344855912496E-2</v>
      </c>
      <c r="D22" s="13">
        <v>670</v>
      </c>
      <c r="E22" s="53">
        <f>D22*100/D7</f>
        <v>8.0106515361799288E-2</v>
      </c>
      <c r="F22" s="13">
        <v>206</v>
      </c>
      <c r="G22" s="53">
        <f>F22*100/F7</f>
        <v>3.454055941957105E-2</v>
      </c>
      <c r="H22" s="53">
        <f t="shared" si="2"/>
        <v>-7.9123826553419718</v>
      </c>
      <c r="I22" s="53">
        <f t="shared" si="1"/>
        <v>30.746268656716421</v>
      </c>
    </row>
    <row r="23" spans="1:9" ht="15" x14ac:dyDescent="0.25">
      <c r="A23" s="11" t="s">
        <v>24</v>
      </c>
      <c r="B23" s="13">
        <v>1769.4</v>
      </c>
      <c r="C23" s="53">
        <f>B23*100/B7</f>
        <v>0.31881902542714158</v>
      </c>
      <c r="D23" s="13">
        <v>2800</v>
      </c>
      <c r="E23" s="53">
        <f>D23*100/D7</f>
        <v>0.33477349703438508</v>
      </c>
      <c r="F23" s="13">
        <v>2080.1999999999998</v>
      </c>
      <c r="G23" s="53">
        <f>F23*100/F7</f>
        <v>0.34879258109025091</v>
      </c>
      <c r="H23" s="53">
        <f t="shared" si="2"/>
        <v>17.565276364869419</v>
      </c>
      <c r="I23" s="53">
        <f t="shared" si="1"/>
        <v>74.292857142857144</v>
      </c>
    </row>
    <row r="24" spans="1:9" ht="60" x14ac:dyDescent="0.25">
      <c r="A24" s="11" t="s">
        <v>90</v>
      </c>
      <c r="B24" s="13">
        <f>B25+B26+B27+B28</f>
        <v>8569.2999999999993</v>
      </c>
      <c r="C24" s="53">
        <f>B24*100/B7</f>
        <v>1.5440578018496689</v>
      </c>
      <c r="D24" s="13">
        <f>D25+D26+D27+D28</f>
        <v>11832.3</v>
      </c>
      <c r="E24" s="53">
        <f>D24*100/D7</f>
        <v>1.4146930174856982</v>
      </c>
      <c r="F24" s="13">
        <f>F25+F26+F27+F28</f>
        <v>9223.4</v>
      </c>
      <c r="G24" s="53">
        <f>F24*100/F7</f>
        <v>1.5465116298566581</v>
      </c>
      <c r="H24" s="53">
        <f>F24/B24*100-100</f>
        <v>7.6330622104489265</v>
      </c>
      <c r="I24" s="53">
        <f t="shared" si="1"/>
        <v>77.951032343669453</v>
      </c>
    </row>
    <row r="25" spans="1:9" ht="30" x14ac:dyDescent="0.25">
      <c r="A25" s="11" t="s">
        <v>91</v>
      </c>
      <c r="B25" s="13">
        <v>3153.5</v>
      </c>
      <c r="C25" s="53">
        <f>B25*100/B7</f>
        <v>0.56821283863710359</v>
      </c>
      <c r="D25" s="13">
        <v>3615.7</v>
      </c>
      <c r="E25" s="53">
        <f>D25*100/D7</f>
        <v>0.4323001904382951</v>
      </c>
      <c r="F25" s="13">
        <v>2677.5</v>
      </c>
      <c r="G25" s="53">
        <f>F25*100/F7</f>
        <v>0.44894343614515281</v>
      </c>
      <c r="H25" s="53">
        <f>F25/B25*100-100</f>
        <v>-15.094339622641513</v>
      </c>
      <c r="I25" s="53">
        <f t="shared" si="1"/>
        <v>74.052050778549102</v>
      </c>
    </row>
    <row r="26" spans="1:9" ht="15" x14ac:dyDescent="0.25">
      <c r="A26" s="11" t="s">
        <v>92</v>
      </c>
      <c r="B26" s="13">
        <v>2151.4</v>
      </c>
      <c r="C26" s="53">
        <f>B26*100/B7</f>
        <v>0.38764962772914685</v>
      </c>
      <c r="D26" s="13">
        <v>3037.9</v>
      </c>
      <c r="E26" s="53">
        <f>D26*100/D7</f>
        <v>0.36321728808598519</v>
      </c>
      <c r="F26" s="13">
        <v>2299.1</v>
      </c>
      <c r="G26" s="53">
        <f>F26*100/F7</f>
        <v>0.38549611728900873</v>
      </c>
      <c r="H26" s="53">
        <f>F26/B26*100-100</f>
        <v>6.8652970158966156</v>
      </c>
      <c r="I26" s="53">
        <f t="shared" si="1"/>
        <v>75.680568813983342</v>
      </c>
    </row>
    <row r="27" spans="1:9" ht="30" x14ac:dyDescent="0.25">
      <c r="A27" s="11" t="s">
        <v>93</v>
      </c>
      <c r="B27" s="13">
        <v>121.5</v>
      </c>
      <c r="C27" s="53">
        <v>0</v>
      </c>
      <c r="D27" s="13">
        <v>0</v>
      </c>
      <c r="E27" s="53">
        <v>0</v>
      </c>
      <c r="F27" s="13">
        <v>72.900000000000006</v>
      </c>
      <c r="G27" s="53">
        <v>0</v>
      </c>
      <c r="H27" s="53" t="s">
        <v>108</v>
      </c>
      <c r="I27" s="53" t="s">
        <v>108</v>
      </c>
    </row>
    <row r="28" spans="1:9" ht="30" x14ac:dyDescent="0.25">
      <c r="A28" s="11" t="s">
        <v>94</v>
      </c>
      <c r="B28" s="13">
        <v>3142.9</v>
      </c>
      <c r="C28" s="53">
        <f>B28*100/B7</f>
        <v>0.56630287951563429</v>
      </c>
      <c r="D28" s="13">
        <v>5178.7</v>
      </c>
      <c r="E28" s="53">
        <f>D28*100/D7</f>
        <v>0.61917553896141786</v>
      </c>
      <c r="F28" s="13">
        <v>4173.8999999999996</v>
      </c>
      <c r="G28" s="53">
        <f>F28*100/F7</f>
        <v>0.69984874253081342</v>
      </c>
      <c r="H28" s="53">
        <f t="shared" ref="H28:H40" si="3">F28/B28*100-100</f>
        <v>32.804098125934644</v>
      </c>
      <c r="I28" s="53">
        <f t="shared" si="1"/>
        <v>80.597447235792757</v>
      </c>
    </row>
    <row r="29" spans="1:9" ht="30" x14ac:dyDescent="0.25">
      <c r="A29" s="11" t="s">
        <v>25</v>
      </c>
      <c r="B29" s="13">
        <v>761.2</v>
      </c>
      <c r="C29" s="53">
        <f>B29*100/B7</f>
        <v>0.13715668710022616</v>
      </c>
      <c r="D29" s="13">
        <v>903</v>
      </c>
      <c r="E29" s="53">
        <f>D29*100/D7</f>
        <v>0.1079644527935892</v>
      </c>
      <c r="F29" s="13">
        <v>369.4</v>
      </c>
      <c r="G29" s="53">
        <f>F29*100/F7</f>
        <v>6.1938265289269635E-2</v>
      </c>
      <c r="H29" s="53">
        <f t="shared" si="3"/>
        <v>-51.471361008933272</v>
      </c>
      <c r="I29" s="53">
        <f t="shared" si="1"/>
        <v>40.908084163898117</v>
      </c>
    </row>
    <row r="30" spans="1:9" ht="30" x14ac:dyDescent="0.25">
      <c r="A30" s="11" t="s">
        <v>26</v>
      </c>
      <c r="B30" s="13">
        <v>761.2</v>
      </c>
      <c r="C30" s="53">
        <f>B30*100/B8</f>
        <v>0.27513418755534669</v>
      </c>
      <c r="D30" s="13">
        <v>903</v>
      </c>
      <c r="E30" s="53">
        <v>0</v>
      </c>
      <c r="F30" s="13">
        <v>369.4</v>
      </c>
      <c r="G30" s="53">
        <v>0</v>
      </c>
      <c r="H30" s="53">
        <f t="shared" si="3"/>
        <v>-51.471361008933272</v>
      </c>
      <c r="I30" s="53">
        <f t="shared" si="1"/>
        <v>40.908084163898117</v>
      </c>
    </row>
    <row r="31" spans="1:9" ht="60" x14ac:dyDescent="0.25">
      <c r="A31" s="11" t="s">
        <v>27</v>
      </c>
      <c r="B31" s="13">
        <v>6275</v>
      </c>
      <c r="C31" s="53">
        <f>B31*100/B9</f>
        <v>4.0805046169853041</v>
      </c>
      <c r="D31" s="13">
        <v>15267.1</v>
      </c>
      <c r="E31" s="53">
        <f>D31*100/D7</f>
        <v>1.8253644487763074</v>
      </c>
      <c r="F31" s="13">
        <v>11885.5</v>
      </c>
      <c r="G31" s="53">
        <f>F31*100/F7</f>
        <v>1.9928729076762703</v>
      </c>
      <c r="H31" s="53">
        <f t="shared" si="3"/>
        <v>89.410358565737056</v>
      </c>
      <c r="I31" s="53">
        <f t="shared" si="1"/>
        <v>77.850410359531281</v>
      </c>
    </row>
    <row r="32" spans="1:9" ht="45" x14ac:dyDescent="0.25">
      <c r="A32" s="11" t="s">
        <v>28</v>
      </c>
      <c r="B32" s="13">
        <v>1445.7</v>
      </c>
      <c r="C32" s="53">
        <f>B32*100/B10</f>
        <v>0.9401092469761998</v>
      </c>
      <c r="D32" s="13">
        <v>3196.9</v>
      </c>
      <c r="E32" s="53">
        <f>D32*100/D7</f>
        <v>0.38222764023900918</v>
      </c>
      <c r="F32" s="13">
        <v>3970.2</v>
      </c>
      <c r="G32" s="53">
        <f>F32*100/F7</f>
        <v>0.66569383013388816</v>
      </c>
      <c r="H32" s="54" t="s">
        <v>131</v>
      </c>
      <c r="I32" s="53">
        <f t="shared" si="1"/>
        <v>124.18905815008287</v>
      </c>
    </row>
    <row r="33" spans="1:9" ht="30" x14ac:dyDescent="0.25">
      <c r="A33" s="11" t="s">
        <v>29</v>
      </c>
      <c r="B33" s="13">
        <v>633.9</v>
      </c>
      <c r="C33" s="53">
        <f>B33*100/B7</f>
        <v>0.11421915916031709</v>
      </c>
      <c r="D33" s="13">
        <v>1288.8</v>
      </c>
      <c r="E33" s="53">
        <f>D33*100/D7</f>
        <v>0.15409145820639841</v>
      </c>
      <c r="F33" s="13">
        <v>1194</v>
      </c>
      <c r="G33" s="53">
        <f>F33*100/F7</f>
        <v>0.20020110653867879</v>
      </c>
      <c r="H33" s="53">
        <f t="shared" si="3"/>
        <v>88.357785139611934</v>
      </c>
      <c r="I33" s="53">
        <f t="shared" si="1"/>
        <v>92.644320297951595</v>
      </c>
    </row>
    <row r="34" spans="1:9" ht="15" x14ac:dyDescent="0.25">
      <c r="A34" s="11" t="s">
        <v>30</v>
      </c>
      <c r="B34" s="13">
        <v>1028.5999999999999</v>
      </c>
      <c r="C34" s="53">
        <v>0</v>
      </c>
      <c r="D34" s="13">
        <v>137.80000000000001</v>
      </c>
      <c r="E34" s="53">
        <v>0</v>
      </c>
      <c r="F34" s="13">
        <v>70.400000000000006</v>
      </c>
      <c r="G34" s="53" t="s">
        <v>19</v>
      </c>
      <c r="H34" s="53">
        <f t="shared" si="3"/>
        <v>-93.155745673731289</v>
      </c>
      <c r="I34" s="53">
        <f t="shared" si="1"/>
        <v>51.088534107402026</v>
      </c>
    </row>
    <row r="35" spans="1:9" ht="28.5" x14ac:dyDescent="0.2">
      <c r="A35" s="14" t="s">
        <v>31</v>
      </c>
      <c r="B35" s="13">
        <f>B36+B45</f>
        <v>278320.7</v>
      </c>
      <c r="C35" s="53">
        <f>B35*100/B7</f>
        <v>50.149166005538518</v>
      </c>
      <c r="D35" s="30">
        <f>D36+D45</f>
        <v>414355.3</v>
      </c>
      <c r="E35" s="53">
        <f>D35*100/D7</f>
        <v>49.541133141332764</v>
      </c>
      <c r="F35" s="30">
        <f>F36+F45+F41</f>
        <v>275208</v>
      </c>
      <c r="G35" s="53">
        <f>F35*100/F7</f>
        <v>46.144846003598587</v>
      </c>
      <c r="H35" s="53">
        <f t="shared" si="3"/>
        <v>-1.1183860920154274</v>
      </c>
      <c r="I35" s="53">
        <f t="shared" si="1"/>
        <v>66.418361246978137</v>
      </c>
    </row>
    <row r="36" spans="1:9" ht="60" x14ac:dyDescent="0.25">
      <c r="A36" s="11" t="s">
        <v>32</v>
      </c>
      <c r="B36" s="13">
        <f>B37+B38+B39+B40</f>
        <v>280460.79999999999</v>
      </c>
      <c r="C36" s="53">
        <f>B36*100/B7</f>
        <v>50.534779544770245</v>
      </c>
      <c r="D36" s="30">
        <f>D37+D38+D39+D40</f>
        <v>417731.6</v>
      </c>
      <c r="E36" s="53">
        <f>D36*100/D7</f>
        <v>49.944810197774622</v>
      </c>
      <c r="F36" s="30">
        <f>F37+F38+F39+F40</f>
        <v>277874.8</v>
      </c>
      <c r="G36" s="53">
        <f>F36*100/F7</f>
        <v>46.59199534272534</v>
      </c>
      <c r="H36" s="53">
        <f t="shared" si="3"/>
        <v>-0.92205399114600084</v>
      </c>
      <c r="I36" s="53">
        <f t="shared" si="1"/>
        <v>66.519937682473625</v>
      </c>
    </row>
    <row r="37" spans="1:9" ht="45" x14ac:dyDescent="0.25">
      <c r="A37" s="11" t="s">
        <v>33</v>
      </c>
      <c r="B37" s="13">
        <v>13594.2</v>
      </c>
      <c r="C37" s="53">
        <f>B37*100/B7</f>
        <v>2.4494685178374862</v>
      </c>
      <c r="D37" s="13">
        <v>4596</v>
      </c>
      <c r="E37" s="53">
        <f>D37*100/D7</f>
        <v>0.54950678298929778</v>
      </c>
      <c r="F37" s="30">
        <v>3447</v>
      </c>
      <c r="G37" s="53">
        <f>F37*100/F7</f>
        <v>0.57796751611291941</v>
      </c>
      <c r="H37" s="53">
        <f t="shared" si="3"/>
        <v>-74.643598005031564</v>
      </c>
      <c r="I37" s="53">
        <f t="shared" si="1"/>
        <v>75</v>
      </c>
    </row>
    <row r="38" spans="1:9" ht="45" x14ac:dyDescent="0.25">
      <c r="A38" s="11" t="s">
        <v>34</v>
      </c>
      <c r="B38" s="13">
        <v>38936.6</v>
      </c>
      <c r="C38" s="53">
        <f>B38*100/B7</f>
        <v>7.0157843706603602</v>
      </c>
      <c r="D38" s="13">
        <v>53621.5</v>
      </c>
      <c r="E38" s="53">
        <f>D38*100/D7</f>
        <v>6.4110918111533142</v>
      </c>
      <c r="F38" s="30">
        <v>32095</v>
      </c>
      <c r="G38" s="53">
        <f>F38*100/F7</f>
        <v>5.3814526920928776</v>
      </c>
      <c r="H38" s="53">
        <f t="shared" si="3"/>
        <v>-17.571128449838966</v>
      </c>
      <c r="I38" s="53">
        <f t="shared" si="1"/>
        <v>59.854722452747502</v>
      </c>
    </row>
    <row r="39" spans="1:9" ht="45" x14ac:dyDescent="0.25">
      <c r="A39" s="11" t="s">
        <v>35</v>
      </c>
      <c r="B39" s="13">
        <v>202227.3</v>
      </c>
      <c r="C39" s="53">
        <v>7</v>
      </c>
      <c r="D39" s="13">
        <v>328402.09999999998</v>
      </c>
      <c r="E39" s="53">
        <f>D39*100/D7</f>
        <v>39.26439980372708</v>
      </c>
      <c r="F39" s="30">
        <v>229201.8</v>
      </c>
      <c r="G39" s="53">
        <f>F39*100/F7</f>
        <v>38.430865980449703</v>
      </c>
      <c r="H39" s="53">
        <f t="shared" si="3"/>
        <v>13.338703528158675</v>
      </c>
      <c r="I39" s="53">
        <f t="shared" si="1"/>
        <v>69.793037255242879</v>
      </c>
    </row>
    <row r="40" spans="1:9" ht="15" x14ac:dyDescent="0.25">
      <c r="A40" s="11" t="s">
        <v>36</v>
      </c>
      <c r="B40" s="13">
        <v>25702.7</v>
      </c>
      <c r="C40" s="53">
        <f>B40*100/B7</f>
        <v>4.6312364444705505</v>
      </c>
      <c r="D40" s="13">
        <v>31112</v>
      </c>
      <c r="E40" s="53">
        <f>D40*100/D7</f>
        <v>3.7198117999049249</v>
      </c>
      <c r="F40" s="30">
        <v>13131</v>
      </c>
      <c r="G40" s="53">
        <f>F40*100/F7</f>
        <v>2.2017091540698419</v>
      </c>
      <c r="H40" s="53">
        <f t="shared" si="3"/>
        <v>-48.911982009672137</v>
      </c>
      <c r="I40" s="53">
        <f t="shared" si="1"/>
        <v>42.205579840575986</v>
      </c>
    </row>
    <row r="41" spans="1:9" ht="78" customHeight="1" x14ac:dyDescent="0.25">
      <c r="A41" s="11" t="s">
        <v>120</v>
      </c>
      <c r="B41" s="13">
        <v>0</v>
      </c>
      <c r="C41" s="53" t="s">
        <v>108</v>
      </c>
      <c r="D41" s="13">
        <v>0</v>
      </c>
      <c r="E41" s="53" t="s">
        <v>108</v>
      </c>
      <c r="F41" s="13">
        <v>0</v>
      </c>
      <c r="G41" s="53" t="s">
        <v>108</v>
      </c>
      <c r="H41" s="53" t="s">
        <v>108</v>
      </c>
      <c r="I41" s="53" t="s">
        <v>108</v>
      </c>
    </row>
    <row r="42" spans="1:9" ht="45" x14ac:dyDescent="0.25">
      <c r="A42" s="11" t="s">
        <v>95</v>
      </c>
      <c r="B42" s="13">
        <v>0</v>
      </c>
      <c r="C42" s="53">
        <v>0</v>
      </c>
      <c r="D42" s="13">
        <v>0</v>
      </c>
      <c r="E42" s="53">
        <v>0</v>
      </c>
      <c r="F42" s="13">
        <v>0</v>
      </c>
      <c r="G42" s="53">
        <v>0</v>
      </c>
      <c r="H42" s="53"/>
      <c r="I42" s="53"/>
    </row>
    <row r="43" spans="1:9" ht="30" x14ac:dyDescent="0.25">
      <c r="A43" s="11" t="s">
        <v>37</v>
      </c>
      <c r="B43" s="13">
        <v>0</v>
      </c>
      <c r="C43" s="53">
        <v>0</v>
      </c>
      <c r="D43" s="13">
        <v>0</v>
      </c>
      <c r="E43" s="53">
        <v>0</v>
      </c>
      <c r="F43" s="13">
        <v>0</v>
      </c>
      <c r="G43" s="53">
        <v>0</v>
      </c>
      <c r="H43" s="53"/>
      <c r="I43" s="53"/>
    </row>
    <row r="44" spans="1:9" ht="60" x14ac:dyDescent="0.25">
      <c r="A44" s="11" t="s">
        <v>38</v>
      </c>
      <c r="B44" s="13">
        <v>0</v>
      </c>
      <c r="C44" s="53">
        <v>0</v>
      </c>
      <c r="D44" s="13">
        <v>0</v>
      </c>
      <c r="E44" s="53">
        <v>0</v>
      </c>
      <c r="F44" s="13">
        <v>76.7</v>
      </c>
      <c r="G44" s="53">
        <v>0</v>
      </c>
      <c r="H44" s="53" t="s">
        <v>108</v>
      </c>
      <c r="I44" s="53"/>
    </row>
    <row r="45" spans="1:9" ht="30" x14ac:dyDescent="0.25">
      <c r="A45" s="11" t="s">
        <v>39</v>
      </c>
      <c r="B45" s="13">
        <v>-2140.1</v>
      </c>
      <c r="C45" s="53" t="s">
        <v>19</v>
      </c>
      <c r="D45" s="13">
        <v>-3376.3</v>
      </c>
      <c r="E45" s="53" t="s">
        <v>19</v>
      </c>
      <c r="F45" s="13">
        <v>-2666.8</v>
      </c>
      <c r="G45" s="53" t="s">
        <v>19</v>
      </c>
      <c r="H45" s="53">
        <f t="shared" ref="H45" si="4">F45/B45*100-100</f>
        <v>24.61099948600534</v>
      </c>
      <c r="I45" s="53">
        <f t="shared" ref="I45" si="5">F45/D45*100</f>
        <v>78.985872108521164</v>
      </c>
    </row>
  </sheetData>
  <mergeCells count="2">
    <mergeCell ref="A3:I3"/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workbookViewId="0">
      <selection activeCell="N49" sqref="N49"/>
    </sheetView>
  </sheetViews>
  <sheetFormatPr defaultRowHeight="12.75" x14ac:dyDescent="0.2"/>
  <cols>
    <col min="1" max="1" width="38.42578125" style="38" customWidth="1"/>
    <col min="2" max="2" width="14.5703125" style="27" customWidth="1"/>
    <col min="3" max="3" width="12.140625" style="17" customWidth="1"/>
    <col min="4" max="4" width="17.28515625" style="35" customWidth="1"/>
    <col min="5" max="5" width="13.7109375" style="17" customWidth="1"/>
    <col min="6" max="6" width="16.5703125" style="35" customWidth="1"/>
    <col min="7" max="7" width="13.42578125" style="17" customWidth="1"/>
    <col min="8" max="8" width="14.7109375" style="17" customWidth="1"/>
    <col min="9" max="9" width="14" style="17" customWidth="1"/>
    <col min="10" max="16384" width="9.140625" style="17"/>
  </cols>
  <sheetData>
    <row r="1" spans="1:11" ht="14.25" x14ac:dyDescent="0.2">
      <c r="A1" s="49" t="s">
        <v>105</v>
      </c>
      <c r="B1" s="49"/>
      <c r="C1" s="49"/>
      <c r="D1" s="49"/>
      <c r="E1" s="49"/>
      <c r="F1" s="49"/>
      <c r="G1" s="49"/>
      <c r="H1" s="49"/>
      <c r="I1" s="49"/>
    </row>
    <row r="2" spans="1:11" ht="27" customHeight="1" x14ac:dyDescent="0.25">
      <c r="A2" s="36"/>
      <c r="B2" s="18"/>
      <c r="C2" s="19"/>
      <c r="D2" s="31"/>
      <c r="E2" s="19"/>
      <c r="F2" s="31"/>
      <c r="G2" s="19"/>
      <c r="H2" s="19"/>
      <c r="I2" s="20" t="s">
        <v>96</v>
      </c>
    </row>
    <row r="3" spans="1:11" ht="68.25" customHeight="1" x14ac:dyDescent="0.2">
      <c r="A3" s="32" t="s">
        <v>0</v>
      </c>
      <c r="B3" s="22" t="s">
        <v>124</v>
      </c>
      <c r="C3" s="21" t="s">
        <v>97</v>
      </c>
      <c r="D3" s="32" t="s">
        <v>125</v>
      </c>
      <c r="E3" s="21" t="s">
        <v>98</v>
      </c>
      <c r="F3" s="32" t="s">
        <v>126</v>
      </c>
      <c r="G3" s="21" t="s">
        <v>98</v>
      </c>
      <c r="H3" s="21" t="s">
        <v>3</v>
      </c>
      <c r="I3" s="21" t="s">
        <v>99</v>
      </c>
      <c r="J3" s="40"/>
      <c r="K3" s="41"/>
    </row>
    <row r="4" spans="1:11" ht="15" x14ac:dyDescent="0.25">
      <c r="A4" s="37">
        <v>1</v>
      </c>
      <c r="B4" s="23">
        <v>2</v>
      </c>
      <c r="C4" s="24">
        <v>3</v>
      </c>
      <c r="D4" s="33">
        <v>4</v>
      </c>
      <c r="E4" s="24">
        <v>5</v>
      </c>
      <c r="F4" s="33">
        <v>6</v>
      </c>
      <c r="G4" s="24">
        <v>7</v>
      </c>
      <c r="H4" s="24">
        <v>8</v>
      </c>
      <c r="I4" s="24">
        <v>9</v>
      </c>
    </row>
    <row r="5" spans="1:11" ht="15" x14ac:dyDescent="0.2">
      <c r="A5" s="29" t="s">
        <v>100</v>
      </c>
      <c r="B5" s="28">
        <f>SUM(B6+B15+B17+B20+B25+B30+B32+B38+B41+B46+B51+B53+B55)</f>
        <v>541698.27581000014</v>
      </c>
      <c r="C5" s="25">
        <f>SUM(C6:C54)</f>
        <v>99.999999999999972</v>
      </c>
      <c r="D5" s="34">
        <f>SUM(D6+D15+D17+D20+D25+D30+D32+D38+D41+D46+D53+D55)</f>
        <v>883809.4630600001</v>
      </c>
      <c r="E5" s="25">
        <f>SUM(E6:E57)</f>
        <v>99.999999999999986</v>
      </c>
      <c r="F5" s="34">
        <f>SUM(F6+F15+F17+F20+F25+F30+F32+F38+F41+F46+F53+F55)</f>
        <v>600373.56763000006</v>
      </c>
      <c r="G5" s="26">
        <f>SUM(G6:G57)</f>
        <v>99.999999999999986</v>
      </c>
      <c r="H5" s="26">
        <f>F5/B5*100-100</f>
        <v>10.831729477496111</v>
      </c>
      <c r="I5" s="26">
        <f>F5/D5*100</f>
        <v>67.930203592902899</v>
      </c>
    </row>
    <row r="6" spans="1:11" ht="30" x14ac:dyDescent="0.2">
      <c r="A6" s="29" t="s">
        <v>41</v>
      </c>
      <c r="B6" s="43">
        <f>SUM(B7:B14)</f>
        <v>55916.287269999993</v>
      </c>
      <c r="C6" s="25">
        <f>B6*100/B5</f>
        <v>10.322404513174515</v>
      </c>
      <c r="D6" s="34">
        <f>SUM(D7:D14)</f>
        <v>94473.697799999994</v>
      </c>
      <c r="E6" s="25">
        <f>D6*100/D5</f>
        <v>10.689373869442985</v>
      </c>
      <c r="F6" s="34">
        <f>SUM(F7:F14)</f>
        <v>66393.327440000008</v>
      </c>
      <c r="G6" s="26">
        <f>F6*100/F5</f>
        <v>11.058669305194508</v>
      </c>
      <c r="H6" s="26">
        <f t="shared" ref="H6:H54" si="0">F6/B6*100-100</f>
        <v>18.737009700608496</v>
      </c>
      <c r="I6" s="26">
        <f t="shared" ref="I6:I57" si="1">F6/D6*100</f>
        <v>70.277049576861188</v>
      </c>
    </row>
    <row r="7" spans="1:11" ht="50.25" customHeight="1" x14ac:dyDescent="0.2">
      <c r="A7" s="29" t="s">
        <v>121</v>
      </c>
      <c r="B7" s="28">
        <v>1804.78604</v>
      </c>
      <c r="C7" s="25"/>
      <c r="D7" s="34">
        <v>2992.6455799999999</v>
      </c>
      <c r="E7" s="25"/>
      <c r="F7" s="34">
        <v>2158.1326600000002</v>
      </c>
      <c r="G7" s="26"/>
      <c r="H7" s="26">
        <f t="shared" si="0"/>
        <v>19.578310789682334</v>
      </c>
      <c r="I7" s="26">
        <f t="shared" si="1"/>
        <v>72.114542210507949</v>
      </c>
    </row>
    <row r="8" spans="1:11" ht="75" x14ac:dyDescent="0.2">
      <c r="A8" s="29" t="s">
        <v>42</v>
      </c>
      <c r="B8" s="28">
        <v>2662.02585</v>
      </c>
      <c r="C8" s="25"/>
      <c r="D8" s="34">
        <v>3477.6775899999998</v>
      </c>
      <c r="E8" s="25"/>
      <c r="F8" s="34">
        <v>2881.4937199999999</v>
      </c>
      <c r="G8" s="26"/>
      <c r="H8" s="26">
        <f t="shared" si="0"/>
        <v>8.2443928934799828</v>
      </c>
      <c r="I8" s="26">
        <f t="shared" si="1"/>
        <v>82.856838951537199</v>
      </c>
    </row>
    <row r="9" spans="1:11" ht="90" x14ac:dyDescent="0.2">
      <c r="A9" s="29" t="s">
        <v>43</v>
      </c>
      <c r="B9" s="28">
        <v>31821.867539999999</v>
      </c>
      <c r="C9" s="25"/>
      <c r="D9" s="34">
        <v>48149.368419999999</v>
      </c>
      <c r="E9" s="25"/>
      <c r="F9" s="34">
        <v>36230.062660000003</v>
      </c>
      <c r="G9" s="26"/>
      <c r="H9" s="26">
        <f t="shared" si="0"/>
        <v>13.852722862537576</v>
      </c>
      <c r="I9" s="26">
        <f t="shared" si="1"/>
        <v>75.245146195834579</v>
      </c>
    </row>
    <row r="10" spans="1:11" ht="15" x14ac:dyDescent="0.2">
      <c r="A10" s="29" t="s">
        <v>44</v>
      </c>
      <c r="B10" s="28">
        <v>11.6</v>
      </c>
      <c r="C10" s="25"/>
      <c r="D10" s="34">
        <v>0.2</v>
      </c>
      <c r="E10" s="25"/>
      <c r="F10" s="34">
        <v>0.2</v>
      </c>
      <c r="G10" s="26"/>
      <c r="H10" s="26">
        <f t="shared" si="0"/>
        <v>-98.275862068965523</v>
      </c>
      <c r="I10" s="26">
        <f t="shared" si="1"/>
        <v>100</v>
      </c>
    </row>
    <row r="11" spans="1:11" ht="60" x14ac:dyDescent="0.2">
      <c r="A11" s="29" t="s">
        <v>45</v>
      </c>
      <c r="B11" s="28">
        <v>4284.1390700000002</v>
      </c>
      <c r="C11" s="25"/>
      <c r="D11" s="34">
        <v>10097.473410000001</v>
      </c>
      <c r="E11" s="25"/>
      <c r="F11" s="34">
        <v>5222.7605999999996</v>
      </c>
      <c r="G11" s="26"/>
      <c r="H11" s="26">
        <f t="shared" si="0"/>
        <v>21.909221775099837</v>
      </c>
      <c r="I11" s="26">
        <f t="shared" si="1"/>
        <v>51.723439992698125</v>
      </c>
    </row>
    <row r="12" spans="1:11" ht="30" x14ac:dyDescent="0.2">
      <c r="A12" s="29" t="s">
        <v>46</v>
      </c>
      <c r="B12" s="28">
        <v>765.46299999999997</v>
      </c>
      <c r="C12" s="25"/>
      <c r="D12" s="34">
        <v>364</v>
      </c>
      <c r="E12" s="25"/>
      <c r="F12" s="34">
        <v>303.6191</v>
      </c>
      <c r="G12" s="26"/>
      <c r="H12" s="26">
        <f t="shared" si="0"/>
        <v>-60.335235014625134</v>
      </c>
      <c r="I12" s="26">
        <f t="shared" si="1"/>
        <v>83.411840659340669</v>
      </c>
    </row>
    <row r="13" spans="1:11" ht="15" x14ac:dyDescent="0.2">
      <c r="A13" s="29" t="s">
        <v>47</v>
      </c>
      <c r="B13" s="28">
        <v>0</v>
      </c>
      <c r="C13" s="25"/>
      <c r="D13" s="34">
        <v>440</v>
      </c>
      <c r="E13" s="25"/>
      <c r="F13" s="34">
        <v>0</v>
      </c>
      <c r="G13" s="26"/>
      <c r="H13" s="26" t="s">
        <v>108</v>
      </c>
      <c r="I13" s="26">
        <f t="shared" si="1"/>
        <v>0</v>
      </c>
    </row>
    <row r="14" spans="1:11" ht="15" x14ac:dyDescent="0.2">
      <c r="A14" s="29" t="s">
        <v>48</v>
      </c>
      <c r="B14" s="28">
        <v>14566.405769999999</v>
      </c>
      <c r="C14" s="25"/>
      <c r="D14" s="34">
        <v>28952.3328</v>
      </c>
      <c r="E14" s="25"/>
      <c r="F14" s="34">
        <v>19597.058700000001</v>
      </c>
      <c r="G14" s="26"/>
      <c r="H14" s="26">
        <f t="shared" si="0"/>
        <v>34.535993363309984</v>
      </c>
      <c r="I14" s="26">
        <f t="shared" si="1"/>
        <v>67.687321900361695</v>
      </c>
    </row>
    <row r="15" spans="1:11" ht="15" x14ac:dyDescent="0.2">
      <c r="A15" s="29" t="s">
        <v>49</v>
      </c>
      <c r="B15" s="28">
        <f>SUM(B16)</f>
        <v>296.91876999999999</v>
      </c>
      <c r="C15" s="25">
        <f>B15*100/B5</f>
        <v>5.4812574316582062E-2</v>
      </c>
      <c r="D15" s="34">
        <f>SUM(D16)</f>
        <v>701.4</v>
      </c>
      <c r="E15" s="25">
        <f>D15*100/D5</f>
        <v>7.9360996834267131E-2</v>
      </c>
      <c r="F15" s="34">
        <f>SUM(F16)</f>
        <v>254.57039</v>
      </c>
      <c r="G15" s="26">
        <f>F15*100/F5</f>
        <v>4.240199830997346E-2</v>
      </c>
      <c r="H15" s="26">
        <f t="shared" si="0"/>
        <v>-14.262614653832756</v>
      </c>
      <c r="I15" s="26">
        <f t="shared" si="1"/>
        <v>36.294609352723128</v>
      </c>
    </row>
    <row r="16" spans="1:11" ht="30" x14ac:dyDescent="0.2">
      <c r="A16" s="29" t="s">
        <v>50</v>
      </c>
      <c r="B16" s="28">
        <v>296.91876999999999</v>
      </c>
      <c r="C16" s="25"/>
      <c r="D16" s="34">
        <v>701.4</v>
      </c>
      <c r="E16" s="25"/>
      <c r="F16" s="34">
        <v>254.57039</v>
      </c>
      <c r="G16" s="26"/>
      <c r="H16" s="26">
        <f t="shared" si="0"/>
        <v>-14.262614653832756</v>
      </c>
      <c r="I16" s="26">
        <f t="shared" si="1"/>
        <v>36.294609352723128</v>
      </c>
    </row>
    <row r="17" spans="1:9" ht="45" x14ac:dyDescent="0.2">
      <c r="A17" s="29" t="s">
        <v>51</v>
      </c>
      <c r="B17" s="28">
        <f>SUM(B18:B19)</f>
        <v>821.09184000000005</v>
      </c>
      <c r="C17" s="25">
        <f>B17*100/B5</f>
        <v>0.15157734049867952</v>
      </c>
      <c r="D17" s="34">
        <f>SUM(D19:D19)</f>
        <v>2097.6999999999998</v>
      </c>
      <c r="E17" s="25">
        <f>D17*100/D5</f>
        <v>0.2373475378660424</v>
      </c>
      <c r="F17" s="34">
        <f>SUM(F19:F19)</f>
        <v>2025.8749800000001</v>
      </c>
      <c r="G17" s="26">
        <f>F17*100/F5</f>
        <v>0.3374357382183274</v>
      </c>
      <c r="H17" s="26">
        <f t="shared" si="0"/>
        <v>146.72940118367271</v>
      </c>
      <c r="I17" s="26">
        <f t="shared" si="1"/>
        <v>96.576010869047053</v>
      </c>
    </row>
    <row r="18" spans="1:9" ht="60" x14ac:dyDescent="0.2">
      <c r="A18" s="29" t="s">
        <v>127</v>
      </c>
      <c r="B18" s="28">
        <v>432.40034000000003</v>
      </c>
      <c r="C18" s="25"/>
      <c r="D18" s="34">
        <v>0</v>
      </c>
      <c r="E18" s="25"/>
      <c r="F18" s="34">
        <v>0</v>
      </c>
      <c r="G18" s="26"/>
      <c r="H18" s="26">
        <f t="shared" si="0"/>
        <v>-100</v>
      </c>
      <c r="I18" s="26">
        <v>0</v>
      </c>
    </row>
    <row r="19" spans="1:9" ht="63.75" customHeight="1" x14ac:dyDescent="0.2">
      <c r="A19" s="29" t="s">
        <v>109</v>
      </c>
      <c r="B19" s="28">
        <v>388.69150000000002</v>
      </c>
      <c r="C19" s="25"/>
      <c r="D19" s="34">
        <v>2097.6999999999998</v>
      </c>
      <c r="E19" s="25"/>
      <c r="F19" s="34">
        <v>2025.8749800000001</v>
      </c>
      <c r="G19" s="26"/>
      <c r="H19" s="26">
        <f t="shared" si="0"/>
        <v>421.20382874336076</v>
      </c>
      <c r="I19" s="26">
        <f t="shared" si="1"/>
        <v>96.576010869047053</v>
      </c>
    </row>
    <row r="20" spans="1:9" ht="15" x14ac:dyDescent="0.2">
      <c r="A20" s="29" t="s">
        <v>52</v>
      </c>
      <c r="B20" s="28">
        <f>SUM(B21:B24)</f>
        <v>18880.29233</v>
      </c>
      <c r="C20" s="25">
        <f>B20*100/B5</f>
        <v>3.4853890390860749</v>
      </c>
      <c r="D20" s="34">
        <f>SUM(D21:D24)</f>
        <v>26458.052309999995</v>
      </c>
      <c r="E20" s="25">
        <f>D20*100/D5</f>
        <v>2.9936375899840089</v>
      </c>
      <c r="F20" s="34">
        <f>SUM(F21:F24)</f>
        <v>19304.929929999998</v>
      </c>
      <c r="G20" s="26">
        <f>F20*100/F5</f>
        <v>3.2154863189941927</v>
      </c>
      <c r="H20" s="26">
        <f t="shared" si="0"/>
        <v>2.2491050063100317</v>
      </c>
      <c r="I20" s="26">
        <f t="shared" si="1"/>
        <v>72.964289675637133</v>
      </c>
    </row>
    <row r="21" spans="1:9" ht="15" x14ac:dyDescent="0.2">
      <c r="A21" s="29" t="s">
        <v>53</v>
      </c>
      <c r="B21" s="28">
        <v>634.20899999999995</v>
      </c>
      <c r="C21" s="25"/>
      <c r="D21" s="34">
        <v>1543.4</v>
      </c>
      <c r="E21" s="25"/>
      <c r="F21" s="34">
        <v>854.66200000000003</v>
      </c>
      <c r="G21" s="26"/>
      <c r="H21" s="26" t="s">
        <v>108</v>
      </c>
      <c r="I21" s="26">
        <f t="shared" si="1"/>
        <v>55.375275366074895</v>
      </c>
    </row>
    <row r="22" spans="1:9" ht="15" x14ac:dyDescent="0.2">
      <c r="A22" s="29" t="s">
        <v>54</v>
      </c>
      <c r="B22" s="28">
        <v>2203.93741</v>
      </c>
      <c r="C22" s="25"/>
      <c r="D22" s="34">
        <v>4498</v>
      </c>
      <c r="E22" s="25"/>
      <c r="F22" s="34">
        <v>3035.2729800000002</v>
      </c>
      <c r="G22" s="26"/>
      <c r="H22" s="26">
        <f t="shared" si="0"/>
        <v>37.720470927529647</v>
      </c>
      <c r="I22" s="26">
        <f t="shared" si="1"/>
        <v>67.480502000889288</v>
      </c>
    </row>
    <row r="23" spans="1:9" ht="15" x14ac:dyDescent="0.2">
      <c r="A23" s="29" t="s">
        <v>55</v>
      </c>
      <c r="B23" s="28">
        <v>12888.43095</v>
      </c>
      <c r="C23" s="25"/>
      <c r="D23" s="34">
        <v>19309.352309999998</v>
      </c>
      <c r="E23" s="25"/>
      <c r="F23" s="34">
        <v>15060.07495</v>
      </c>
      <c r="G23" s="26"/>
      <c r="H23" s="26">
        <f t="shared" si="0"/>
        <v>16.849560729500595</v>
      </c>
      <c r="I23" s="26">
        <f t="shared" si="1"/>
        <v>77.993682585617506</v>
      </c>
    </row>
    <row r="24" spans="1:9" ht="30" x14ac:dyDescent="0.2">
      <c r="A24" s="29" t="s">
        <v>56</v>
      </c>
      <c r="B24" s="28">
        <v>3153.71497</v>
      </c>
      <c r="C24" s="25"/>
      <c r="D24" s="34">
        <v>1107.3</v>
      </c>
      <c r="E24" s="25"/>
      <c r="F24" s="34">
        <v>354.92</v>
      </c>
      <c r="G24" s="26"/>
      <c r="H24" s="26">
        <f t="shared" si="0"/>
        <v>-88.74597091442287</v>
      </c>
      <c r="I24" s="26">
        <f t="shared" si="1"/>
        <v>32.052740901291429</v>
      </c>
    </row>
    <row r="25" spans="1:9" ht="30" x14ac:dyDescent="0.2">
      <c r="A25" s="29" t="s">
        <v>57</v>
      </c>
      <c r="B25" s="28">
        <f>SUM(B26:B29)</f>
        <v>49914.662540000005</v>
      </c>
      <c r="C25" s="25">
        <f>B25*100/B5</f>
        <v>9.2144769088221175</v>
      </c>
      <c r="D25" s="34">
        <f>SUM(D26:D29)</f>
        <v>104678.75318</v>
      </c>
      <c r="E25" s="25">
        <f>D25*100/D5</f>
        <v>11.84404077521102</v>
      </c>
      <c r="F25" s="34">
        <f>SUM(F26:F29)</f>
        <v>57126.729339999991</v>
      </c>
      <c r="G25" s="26">
        <f>F25*100/F5</f>
        <v>9.5151972738423787</v>
      </c>
      <c r="H25" s="26">
        <f t="shared" si="0"/>
        <v>14.448794067716022</v>
      </c>
      <c r="I25" s="26">
        <f t="shared" si="1"/>
        <v>54.573375785024794</v>
      </c>
    </row>
    <row r="26" spans="1:9" ht="15" x14ac:dyDescent="0.2">
      <c r="A26" s="29" t="s">
        <v>58</v>
      </c>
      <c r="B26" s="28">
        <v>10189.44</v>
      </c>
      <c r="C26" s="25"/>
      <c r="D26" s="34">
        <v>28026.824919999999</v>
      </c>
      <c r="E26" s="25"/>
      <c r="F26" s="34">
        <v>16273.96459</v>
      </c>
      <c r="G26" s="26"/>
      <c r="H26" s="26">
        <f t="shared" si="0"/>
        <v>59.714023439953507</v>
      </c>
      <c r="I26" s="26">
        <f t="shared" si="1"/>
        <v>58.065673284264406</v>
      </c>
    </row>
    <row r="27" spans="1:9" ht="15" x14ac:dyDescent="0.2">
      <c r="A27" s="29" t="s">
        <v>59</v>
      </c>
      <c r="B27" s="28">
        <v>22152.177909999999</v>
      </c>
      <c r="C27" s="25"/>
      <c r="D27" s="34">
        <v>27322.84</v>
      </c>
      <c r="E27" s="25"/>
      <c r="F27" s="34">
        <v>14058.14308</v>
      </c>
      <c r="G27" s="26"/>
      <c r="H27" s="26">
        <f t="shared" si="0"/>
        <v>-36.538325319002453</v>
      </c>
      <c r="I27" s="26">
        <f t="shared" si="1"/>
        <v>51.451983322377906</v>
      </c>
    </row>
    <row r="28" spans="1:9" ht="15" x14ac:dyDescent="0.2">
      <c r="A28" s="29" t="s">
        <v>60</v>
      </c>
      <c r="B28" s="28">
        <v>15176.489089999999</v>
      </c>
      <c r="C28" s="25"/>
      <c r="D28" s="34">
        <v>46017.71226</v>
      </c>
      <c r="E28" s="25"/>
      <c r="F28" s="34">
        <v>25130.369139999999</v>
      </c>
      <c r="G28" s="26"/>
      <c r="H28" s="26">
        <f t="shared" si="0"/>
        <v>65.58750176652353</v>
      </c>
      <c r="I28" s="26">
        <f t="shared" si="1"/>
        <v>54.610209647132066</v>
      </c>
    </row>
    <row r="29" spans="1:9" ht="30" x14ac:dyDescent="0.2">
      <c r="A29" s="29" t="s">
        <v>61</v>
      </c>
      <c r="B29" s="28">
        <v>2396.5555399999998</v>
      </c>
      <c r="C29" s="25"/>
      <c r="D29" s="34">
        <v>3311.3760000000002</v>
      </c>
      <c r="E29" s="25"/>
      <c r="F29" s="34">
        <v>1664.25253</v>
      </c>
      <c r="G29" s="26"/>
      <c r="H29" s="26">
        <f t="shared" si="0"/>
        <v>-30.556479821869672</v>
      </c>
      <c r="I29" s="26">
        <f t="shared" si="1"/>
        <v>50.258639610844547</v>
      </c>
    </row>
    <row r="30" spans="1:9" ht="15" x14ac:dyDescent="0.2">
      <c r="A30" s="29" t="s">
        <v>110</v>
      </c>
      <c r="B30" s="28">
        <f>SUM(B31)</f>
        <v>322.62099999999998</v>
      </c>
      <c r="C30" s="25">
        <f>B30*100/B5</f>
        <v>5.9557324511986968E-2</v>
      </c>
      <c r="D30" s="34">
        <f>SUM(D31)</f>
        <v>1027.3</v>
      </c>
      <c r="E30" s="25">
        <f>D30*100/D5</f>
        <v>0.1162354605757665</v>
      </c>
      <c r="F30" s="34">
        <f>SUM(F31)</f>
        <v>418</v>
      </c>
      <c r="G30" s="26">
        <f>F30*100/F5</f>
        <v>6.9623318303314488E-2</v>
      </c>
      <c r="H30" s="26">
        <f t="shared" si="0"/>
        <v>29.563791569674635</v>
      </c>
      <c r="I30" s="26">
        <f t="shared" si="1"/>
        <v>40.689185242869655</v>
      </c>
    </row>
    <row r="31" spans="1:9" ht="30" x14ac:dyDescent="0.2">
      <c r="A31" s="29" t="s">
        <v>111</v>
      </c>
      <c r="B31" s="28">
        <v>322.62099999999998</v>
      </c>
      <c r="C31" s="25"/>
      <c r="D31" s="34">
        <v>1027.3</v>
      </c>
      <c r="E31" s="25"/>
      <c r="F31" s="34">
        <v>418</v>
      </c>
      <c r="G31" s="26"/>
      <c r="H31" s="26">
        <f t="shared" si="0"/>
        <v>29.563791569674635</v>
      </c>
      <c r="I31" s="26">
        <f t="shared" si="1"/>
        <v>40.689185242869655</v>
      </c>
    </row>
    <row r="32" spans="1:9" ht="15" x14ac:dyDescent="0.2">
      <c r="A32" s="29" t="s">
        <v>62</v>
      </c>
      <c r="B32" s="28">
        <f>SUM(B33:B37)</f>
        <v>334094.92154000001</v>
      </c>
      <c r="C32" s="25">
        <f>B32*100/B5</f>
        <v>61.675463345425761</v>
      </c>
      <c r="D32" s="34">
        <f>SUM(D33:D37)</f>
        <v>537197.40937000001</v>
      </c>
      <c r="E32" s="25">
        <f>D32*100/D5</f>
        <v>60.782038643269281</v>
      </c>
      <c r="F32" s="34">
        <f>SUM(F33:F37)</f>
        <v>377383.72196</v>
      </c>
      <c r="G32" s="26">
        <f>F32*100/F5</f>
        <v>62.858150709355535</v>
      </c>
      <c r="H32" s="26">
        <f t="shared" si="0"/>
        <v>12.957036347772544</v>
      </c>
      <c r="I32" s="26">
        <f t="shared" si="1"/>
        <v>70.250473173833427</v>
      </c>
    </row>
    <row r="33" spans="1:9" ht="15" x14ac:dyDescent="0.2">
      <c r="A33" s="29" t="s">
        <v>63</v>
      </c>
      <c r="B33" s="28">
        <v>79010.173809999993</v>
      </c>
      <c r="C33" s="25"/>
      <c r="D33" s="34">
        <v>129303.9</v>
      </c>
      <c r="E33" s="25"/>
      <c r="F33" s="34">
        <v>87373.744999999995</v>
      </c>
      <c r="G33" s="26"/>
      <c r="H33" s="26">
        <f t="shared" si="0"/>
        <v>10.585435756808153</v>
      </c>
      <c r="I33" s="26">
        <f t="shared" si="1"/>
        <v>67.572397274946852</v>
      </c>
    </row>
    <row r="34" spans="1:9" ht="15" x14ac:dyDescent="0.2">
      <c r="A34" s="29" t="s">
        <v>64</v>
      </c>
      <c r="B34" s="28">
        <v>210720.21288000001</v>
      </c>
      <c r="C34" s="25"/>
      <c r="D34" s="34">
        <v>335008.3</v>
      </c>
      <c r="E34" s="25"/>
      <c r="F34" s="34">
        <v>238181.94145000001</v>
      </c>
      <c r="G34" s="26"/>
      <c r="H34" s="26">
        <f t="shared" si="0"/>
        <v>13.032318160023308</v>
      </c>
      <c r="I34" s="26">
        <f t="shared" si="1"/>
        <v>71.097325484174576</v>
      </c>
    </row>
    <row r="35" spans="1:9" ht="15" x14ac:dyDescent="0.2">
      <c r="A35" s="29" t="s">
        <v>65</v>
      </c>
      <c r="B35" s="28">
        <v>24661.480899999999</v>
      </c>
      <c r="C35" s="25"/>
      <c r="D35" s="34">
        <v>44575.909370000001</v>
      </c>
      <c r="E35" s="25"/>
      <c r="F35" s="34">
        <v>32481.23256</v>
      </c>
      <c r="G35" s="26"/>
      <c r="H35" s="26">
        <f t="shared" si="0"/>
        <v>31.708362087858262</v>
      </c>
      <c r="I35" s="26">
        <f t="shared" si="1"/>
        <v>72.867234833935143</v>
      </c>
    </row>
    <row r="36" spans="1:9" ht="15" x14ac:dyDescent="0.2">
      <c r="A36" s="29" t="s">
        <v>66</v>
      </c>
      <c r="B36" s="28">
        <v>210</v>
      </c>
      <c r="C36" s="25"/>
      <c r="D36" s="34">
        <v>439.7</v>
      </c>
      <c r="E36" s="25"/>
      <c r="F36" s="34">
        <v>435.16602</v>
      </c>
      <c r="G36" s="26"/>
      <c r="H36" s="26">
        <f t="shared" si="0"/>
        <v>107.22191428571429</v>
      </c>
      <c r="I36" s="26">
        <f t="shared" si="1"/>
        <v>98.968846941096203</v>
      </c>
    </row>
    <row r="37" spans="1:9" ht="15" x14ac:dyDescent="0.2">
      <c r="A37" s="29" t="s">
        <v>67</v>
      </c>
      <c r="B37" s="28">
        <v>19493.053950000001</v>
      </c>
      <c r="C37" s="25"/>
      <c r="D37" s="34">
        <v>27869.599999999999</v>
      </c>
      <c r="E37" s="25"/>
      <c r="F37" s="34">
        <v>18911.636930000001</v>
      </c>
      <c r="G37" s="26"/>
      <c r="H37" s="26">
        <f t="shared" si="0"/>
        <v>-2.9826882000703705</v>
      </c>
      <c r="I37" s="26">
        <f t="shared" si="1"/>
        <v>67.857582921893396</v>
      </c>
    </row>
    <row r="38" spans="1:9" ht="15" x14ac:dyDescent="0.2">
      <c r="A38" s="29" t="s">
        <v>68</v>
      </c>
      <c r="B38" s="28">
        <f>SUM(B39:B40)</f>
        <v>47811.574520000002</v>
      </c>
      <c r="C38" s="25">
        <f>B38*100/B5</f>
        <v>8.8262371609928927</v>
      </c>
      <c r="D38" s="34">
        <f>SUM(D39:D40)</f>
        <v>75971.384770000004</v>
      </c>
      <c r="E38" s="25">
        <f>D38*100/D5</f>
        <v>8.5959008072809517</v>
      </c>
      <c r="F38" s="34">
        <f>SUM(F39:F40)</f>
        <v>53103.338040000002</v>
      </c>
      <c r="G38" s="26">
        <f>F38*100/F5</f>
        <v>8.8450492998263837</v>
      </c>
      <c r="H38" s="26">
        <f t="shared" si="0"/>
        <v>11.06795493167958</v>
      </c>
      <c r="I38" s="26">
        <f t="shared" si="1"/>
        <v>69.899131364747404</v>
      </c>
    </row>
    <row r="39" spans="1:9" ht="15" x14ac:dyDescent="0.2">
      <c r="A39" s="29" t="s">
        <v>69</v>
      </c>
      <c r="B39" s="28">
        <v>41474.912199999999</v>
      </c>
      <c r="C39" s="25"/>
      <c r="D39" s="34">
        <v>67277.784769999998</v>
      </c>
      <c r="E39" s="25"/>
      <c r="F39" s="34">
        <v>46882.350350000001</v>
      </c>
      <c r="G39" s="26"/>
      <c r="H39" s="26">
        <f t="shared" si="0"/>
        <v>13.037853157890481</v>
      </c>
      <c r="I39" s="26">
        <f t="shared" si="1"/>
        <v>69.68474141988311</v>
      </c>
    </row>
    <row r="40" spans="1:9" ht="30" x14ac:dyDescent="0.2">
      <c r="A40" s="29" t="s">
        <v>101</v>
      </c>
      <c r="B40" s="28">
        <v>6336.6623200000004</v>
      </c>
      <c r="C40" s="25"/>
      <c r="D40" s="34">
        <v>8693.6</v>
      </c>
      <c r="E40" s="25"/>
      <c r="F40" s="34">
        <v>6220.9876899999999</v>
      </c>
      <c r="G40" s="26"/>
      <c r="H40" s="26">
        <f t="shared" si="0"/>
        <v>-1.8254819991733484</v>
      </c>
      <c r="I40" s="26">
        <f t="shared" si="1"/>
        <v>71.558246181098738</v>
      </c>
    </row>
    <row r="41" spans="1:9" ht="15" x14ac:dyDescent="0.2">
      <c r="A41" s="29" t="s">
        <v>70</v>
      </c>
      <c r="B41" s="28">
        <f>SUM(B42:B45)</f>
        <v>14288.411139999998</v>
      </c>
      <c r="C41" s="25">
        <f>B41*100/B5</f>
        <v>2.6377065938846807</v>
      </c>
      <c r="D41" s="34">
        <f>SUM(D42:D45)</f>
        <v>24920.405000000002</v>
      </c>
      <c r="E41" s="25">
        <f>D41*100/D5</f>
        <v>2.8196580871309598</v>
      </c>
      <c r="F41" s="34">
        <f>SUM(F42:F45)</f>
        <v>14204.079180000001</v>
      </c>
      <c r="G41" s="26">
        <f>F41*100/F5</f>
        <v>2.3658735070684744</v>
      </c>
      <c r="H41" s="26">
        <f t="shared" si="0"/>
        <v>-0.59021229984006141</v>
      </c>
      <c r="I41" s="26">
        <f t="shared" si="1"/>
        <v>56.997786271932569</v>
      </c>
    </row>
    <row r="42" spans="1:9" ht="15" x14ac:dyDescent="0.2">
      <c r="A42" s="29" t="s">
        <v>71</v>
      </c>
      <c r="B42" s="28">
        <v>3191.6405399999999</v>
      </c>
      <c r="C42" s="25"/>
      <c r="D42" s="34">
        <v>4330.5</v>
      </c>
      <c r="E42" s="25"/>
      <c r="F42" s="34">
        <v>3128.82951</v>
      </c>
      <c r="G42" s="26"/>
      <c r="H42" s="26">
        <f t="shared" si="0"/>
        <v>-1.9679857180909153</v>
      </c>
      <c r="I42" s="26">
        <f t="shared" si="1"/>
        <v>72.250998960859022</v>
      </c>
    </row>
    <row r="43" spans="1:9" ht="15" x14ac:dyDescent="0.2">
      <c r="A43" s="29" t="s">
        <v>72</v>
      </c>
      <c r="B43" s="28">
        <v>4451.2527799999998</v>
      </c>
      <c r="C43" s="25"/>
      <c r="D43" s="34">
        <v>11419.125</v>
      </c>
      <c r="E43" s="25"/>
      <c r="F43" s="34">
        <v>6021.5865599999997</v>
      </c>
      <c r="G43" s="26"/>
      <c r="H43" s="26">
        <f t="shared" si="0"/>
        <v>35.278467829454513</v>
      </c>
      <c r="I43" s="26">
        <f t="shared" si="1"/>
        <v>52.732469081475152</v>
      </c>
    </row>
    <row r="44" spans="1:9" ht="15" x14ac:dyDescent="0.2">
      <c r="A44" s="29" t="s">
        <v>73</v>
      </c>
      <c r="B44" s="28">
        <v>5571.9972799999996</v>
      </c>
      <c r="C44" s="25"/>
      <c r="D44" s="34">
        <v>7748.38</v>
      </c>
      <c r="E44" s="25"/>
      <c r="F44" s="34">
        <v>4436.7375899999997</v>
      </c>
      <c r="G44" s="26"/>
      <c r="H44" s="26">
        <f t="shared" si="0"/>
        <v>-20.374376241619416</v>
      </c>
      <c r="I44" s="26">
        <f t="shared" si="1"/>
        <v>57.260196195849964</v>
      </c>
    </row>
    <row r="45" spans="1:9" ht="30" x14ac:dyDescent="0.2">
      <c r="A45" s="29" t="s">
        <v>74</v>
      </c>
      <c r="B45" s="28">
        <v>1073.52054</v>
      </c>
      <c r="C45" s="25"/>
      <c r="D45" s="34">
        <v>1422.4</v>
      </c>
      <c r="E45" s="25"/>
      <c r="F45" s="34">
        <v>616.92552000000001</v>
      </c>
      <c r="G45" s="26"/>
      <c r="H45" s="26">
        <f t="shared" si="0"/>
        <v>-42.532490342476351</v>
      </c>
      <c r="I45" s="26">
        <f t="shared" si="1"/>
        <v>43.372154105736783</v>
      </c>
    </row>
    <row r="46" spans="1:9" ht="15" x14ac:dyDescent="0.2">
      <c r="A46" s="29" t="s">
        <v>75</v>
      </c>
      <c r="B46" s="28">
        <f>SUM(B47:B50)</f>
        <v>13546.42734</v>
      </c>
      <c r="C46" s="25">
        <f>B46*100/B5</f>
        <v>2.5007329624123429</v>
      </c>
      <c r="D46" s="34">
        <f>SUM(D47:D50)</f>
        <v>7867.3606300000001</v>
      </c>
      <c r="E46" s="25">
        <f>D46*100/D5</f>
        <v>0.89016478764110041</v>
      </c>
      <c r="F46" s="34">
        <f>SUM(F47:F50)</f>
        <v>5439.6288599999998</v>
      </c>
      <c r="G46" s="26">
        <f>F46*100/F5</f>
        <v>0.90604069753989391</v>
      </c>
      <c r="H46" s="26">
        <f t="shared" si="0"/>
        <v>-59.84454998006877</v>
      </c>
      <c r="I46" s="26">
        <f t="shared" si="1"/>
        <v>69.141725107369325</v>
      </c>
    </row>
    <row r="47" spans="1:9" ht="15" x14ac:dyDescent="0.2">
      <c r="A47" s="29" t="s">
        <v>117</v>
      </c>
      <c r="B47" s="28">
        <v>7183.6376</v>
      </c>
      <c r="C47" s="25"/>
      <c r="D47" s="34">
        <v>5113.7906300000004</v>
      </c>
      <c r="E47" s="25"/>
      <c r="F47" s="34">
        <v>4893.5855300000003</v>
      </c>
      <c r="G47" s="26"/>
      <c r="H47" s="26">
        <f t="shared" si="0"/>
        <v>-31.878724923428763</v>
      </c>
      <c r="I47" s="26">
        <f t="shared" si="1"/>
        <v>95.693896838322459</v>
      </c>
    </row>
    <row r="48" spans="1:9" ht="15" x14ac:dyDescent="0.2">
      <c r="A48" s="29" t="s">
        <v>76</v>
      </c>
      <c r="B48" s="28">
        <v>2544.598</v>
      </c>
      <c r="C48" s="25"/>
      <c r="D48" s="34">
        <v>598.57000000000005</v>
      </c>
      <c r="E48" s="25"/>
      <c r="F48" s="34">
        <v>0</v>
      </c>
      <c r="G48" s="26"/>
      <c r="H48" s="26">
        <f t="shared" si="0"/>
        <v>-100</v>
      </c>
      <c r="I48" s="26">
        <f t="shared" si="1"/>
        <v>0</v>
      </c>
    </row>
    <row r="49" spans="1:9" ht="15" x14ac:dyDescent="0.2">
      <c r="A49" s="29" t="s">
        <v>112</v>
      </c>
      <c r="B49" s="28">
        <v>3818.1917400000002</v>
      </c>
      <c r="C49" s="25"/>
      <c r="D49" s="34">
        <v>2125</v>
      </c>
      <c r="E49" s="25"/>
      <c r="F49" s="34">
        <v>516.15763000000004</v>
      </c>
      <c r="G49" s="26"/>
      <c r="H49" s="26">
        <f t="shared" si="0"/>
        <v>-86.48162100942578</v>
      </c>
      <c r="I49" s="26">
        <f t="shared" si="1"/>
        <v>24.289770823529413</v>
      </c>
    </row>
    <row r="50" spans="1:9" ht="30" x14ac:dyDescent="0.2">
      <c r="A50" s="29" t="s">
        <v>123</v>
      </c>
      <c r="B50" s="28">
        <v>0</v>
      </c>
      <c r="C50" s="25"/>
      <c r="D50" s="34">
        <v>30</v>
      </c>
      <c r="E50" s="25"/>
      <c r="F50" s="34">
        <v>29.8857</v>
      </c>
      <c r="G50" s="26"/>
      <c r="H50" s="26" t="s">
        <v>108</v>
      </c>
      <c r="I50" s="26">
        <f t="shared" si="1"/>
        <v>99.619</v>
      </c>
    </row>
    <row r="51" spans="1:9" ht="30" hidden="1" x14ac:dyDescent="0.2">
      <c r="A51" s="29" t="s">
        <v>115</v>
      </c>
      <c r="B51" s="28">
        <f>SUM(B52)</f>
        <v>0</v>
      </c>
      <c r="C51" s="25">
        <f>B51*100/B5</f>
        <v>0</v>
      </c>
      <c r="D51" s="34">
        <f>SUM(D52)</f>
        <v>0</v>
      </c>
      <c r="E51" s="25">
        <f>D51*100/D5</f>
        <v>0</v>
      </c>
      <c r="F51" s="34">
        <f>SUM(F52)</f>
        <v>0</v>
      </c>
      <c r="G51" s="26">
        <f>F51*100/F5</f>
        <v>0</v>
      </c>
      <c r="H51" s="26" t="s">
        <v>108</v>
      </c>
      <c r="I51" s="26" t="s">
        <v>108</v>
      </c>
    </row>
    <row r="52" spans="1:9" ht="15" hidden="1" x14ac:dyDescent="0.2">
      <c r="A52" s="29" t="s">
        <v>116</v>
      </c>
      <c r="B52" s="28">
        <v>0</v>
      </c>
      <c r="C52" s="25"/>
      <c r="D52" s="34">
        <v>0</v>
      </c>
      <c r="E52" s="25"/>
      <c r="F52" s="34">
        <v>0</v>
      </c>
      <c r="G52" s="26"/>
      <c r="H52" s="26" t="s">
        <v>108</v>
      </c>
      <c r="I52" s="26" t="s">
        <v>108</v>
      </c>
    </row>
    <row r="53" spans="1:9" ht="45" x14ac:dyDescent="0.2">
      <c r="A53" s="29" t="s">
        <v>77</v>
      </c>
      <c r="B53" s="28">
        <f>SUM(B54)</f>
        <v>5805.0675199999996</v>
      </c>
      <c r="C53" s="25">
        <f>B53*100/B5</f>
        <v>1.0716422368743368</v>
      </c>
      <c r="D53" s="34">
        <f>SUM(D54)</f>
        <v>8416</v>
      </c>
      <c r="E53" s="25">
        <f>D53*100/D5</f>
        <v>0.95224144476360451</v>
      </c>
      <c r="F53" s="34">
        <f>SUM(F54)</f>
        <v>4719.36751</v>
      </c>
      <c r="G53" s="26">
        <f>F53*100/F5</f>
        <v>0.78607183334701125</v>
      </c>
      <c r="H53" s="26">
        <f t="shared" si="0"/>
        <v>-18.702625012706136</v>
      </c>
      <c r="I53" s="26">
        <f t="shared" si="1"/>
        <v>56.076134862167301</v>
      </c>
    </row>
    <row r="54" spans="1:9" ht="30" x14ac:dyDescent="0.2">
      <c r="A54" s="29" t="s">
        <v>102</v>
      </c>
      <c r="B54" s="28">
        <v>5805.0675199999996</v>
      </c>
      <c r="C54" s="25"/>
      <c r="D54" s="34">
        <v>8416</v>
      </c>
      <c r="E54" s="25"/>
      <c r="F54" s="34">
        <v>4719.36751</v>
      </c>
      <c r="G54" s="26"/>
      <c r="H54" s="26">
        <f t="shared" si="0"/>
        <v>-18.702625012706136</v>
      </c>
      <c r="I54" s="26">
        <f t="shared" si="1"/>
        <v>56.076134862167301</v>
      </c>
    </row>
    <row r="55" spans="1:9" ht="60" hidden="1" x14ac:dyDescent="0.2">
      <c r="A55" s="39" t="s">
        <v>113</v>
      </c>
      <c r="B55" s="28">
        <f>SUM(B56:B57)</f>
        <v>0</v>
      </c>
      <c r="C55" s="25">
        <v>1</v>
      </c>
      <c r="D55" s="34">
        <f>SUM(D56:D57)</f>
        <v>0</v>
      </c>
      <c r="E55" s="25">
        <f>D55*100/D5</f>
        <v>0</v>
      </c>
      <c r="F55" s="34">
        <f>SUM(F56:F57)</f>
        <v>0</v>
      </c>
      <c r="G55" s="26">
        <f>F55*100/F5</f>
        <v>0</v>
      </c>
      <c r="H55" s="26" t="e">
        <f t="shared" ref="H55:H56" si="2">F55/B55*100-100</f>
        <v>#DIV/0!</v>
      </c>
      <c r="I55" s="26" t="e">
        <f t="shared" si="1"/>
        <v>#DIV/0!</v>
      </c>
    </row>
    <row r="56" spans="1:9" ht="60" hidden="1" x14ac:dyDescent="0.2">
      <c r="A56" s="29" t="s">
        <v>118</v>
      </c>
      <c r="B56" s="28" t="s">
        <v>122</v>
      </c>
      <c r="C56" s="25"/>
      <c r="D56" s="34" t="s">
        <v>122</v>
      </c>
      <c r="E56" s="25"/>
      <c r="F56" s="34" t="s">
        <v>122</v>
      </c>
      <c r="G56" s="26"/>
      <c r="H56" s="26" t="e">
        <f t="shared" si="2"/>
        <v>#VALUE!</v>
      </c>
      <c r="I56" s="26" t="e">
        <f t="shared" si="1"/>
        <v>#VALUE!</v>
      </c>
    </row>
    <row r="57" spans="1:9" ht="30" hidden="1" x14ac:dyDescent="0.2">
      <c r="A57" s="29" t="s">
        <v>114</v>
      </c>
      <c r="B57" s="28" t="s">
        <v>122</v>
      </c>
      <c r="C57" s="25"/>
      <c r="D57" s="34" t="s">
        <v>122</v>
      </c>
      <c r="E57" s="25"/>
      <c r="F57" s="34" t="s">
        <v>122</v>
      </c>
      <c r="G57" s="26"/>
      <c r="H57" s="26" t="s">
        <v>22</v>
      </c>
      <c r="I57" s="26" t="e">
        <f t="shared" si="1"/>
        <v>#VALUE!</v>
      </c>
    </row>
    <row r="58" spans="1:9" ht="30" x14ac:dyDescent="0.2">
      <c r="A58" s="29" t="s">
        <v>103</v>
      </c>
      <c r="B58" s="28">
        <v>672</v>
      </c>
      <c r="C58" s="25"/>
      <c r="D58" s="44">
        <v>0</v>
      </c>
      <c r="E58" s="45"/>
      <c r="F58" s="44">
        <v>0</v>
      </c>
      <c r="G58" s="26"/>
      <c r="H58" s="26" t="s">
        <v>108</v>
      </c>
      <c r="I58" s="26" t="s">
        <v>108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F17" sqref="F16:F17"/>
    </sheetView>
  </sheetViews>
  <sheetFormatPr defaultRowHeight="12.75" x14ac:dyDescent="0.2"/>
  <cols>
    <col min="1" max="1" width="37.7109375" style="1" customWidth="1"/>
    <col min="2" max="9" width="17.5703125" style="1" customWidth="1"/>
    <col min="10" max="16384" width="9.140625" style="1"/>
  </cols>
  <sheetData>
    <row r="1" spans="1:9" ht="14.25" x14ac:dyDescent="0.2">
      <c r="A1" s="50" t="s">
        <v>106</v>
      </c>
      <c r="B1" s="51"/>
      <c r="C1" s="51"/>
      <c r="D1" s="51"/>
      <c r="E1" s="51"/>
      <c r="F1" s="51"/>
      <c r="G1" s="51"/>
      <c r="H1" s="51"/>
      <c r="I1" s="51"/>
    </row>
    <row r="2" spans="1:9" ht="15" x14ac:dyDescent="0.25">
      <c r="A2" s="42"/>
      <c r="B2" s="42"/>
      <c r="C2" s="42"/>
      <c r="D2" s="42"/>
      <c r="E2" s="42"/>
      <c r="F2" s="42"/>
      <c r="G2" s="42"/>
      <c r="H2" s="42"/>
      <c r="I2" s="2" t="s">
        <v>84</v>
      </c>
    </row>
    <row r="3" spans="1:9" ht="71.25" x14ac:dyDescent="0.2">
      <c r="A3" s="3" t="s">
        <v>0</v>
      </c>
      <c r="B3" s="3" t="s">
        <v>129</v>
      </c>
      <c r="C3" s="3" t="s">
        <v>1</v>
      </c>
      <c r="D3" s="3" t="s">
        <v>130</v>
      </c>
      <c r="E3" s="3" t="s">
        <v>2</v>
      </c>
      <c r="F3" s="3" t="s">
        <v>126</v>
      </c>
      <c r="G3" s="3" t="s">
        <v>2</v>
      </c>
      <c r="H3" s="3" t="s">
        <v>3</v>
      </c>
      <c r="I3" s="3" t="s">
        <v>4</v>
      </c>
    </row>
    <row r="4" spans="1:9" ht="15" x14ac:dyDescent="0.25">
      <c r="A4" s="4" t="s">
        <v>5</v>
      </c>
      <c r="B4" s="4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13</v>
      </c>
    </row>
    <row r="5" spans="1:9" ht="30" x14ac:dyDescent="0.25">
      <c r="A5" s="5" t="s">
        <v>83</v>
      </c>
      <c r="B5" s="55">
        <v>-17379.599999999999</v>
      </c>
      <c r="C5" s="6"/>
      <c r="D5" s="55">
        <v>28948</v>
      </c>
      <c r="E5" s="6"/>
      <c r="F5" s="55">
        <v>-1013.6</v>
      </c>
      <c r="G5" s="6"/>
      <c r="H5" s="6"/>
      <c r="I5" s="6"/>
    </row>
    <row r="6" spans="1:9" ht="60" x14ac:dyDescent="0.25">
      <c r="A6" s="7" t="s">
        <v>78</v>
      </c>
      <c r="B6" s="56">
        <v>0</v>
      </c>
      <c r="C6" s="8"/>
      <c r="D6" s="56">
        <v>0</v>
      </c>
      <c r="E6" s="8"/>
      <c r="F6" s="56">
        <v>0</v>
      </c>
      <c r="G6" s="8"/>
      <c r="H6" s="8"/>
      <c r="I6" s="8"/>
    </row>
    <row r="7" spans="1:9" ht="30" x14ac:dyDescent="0.25">
      <c r="A7" s="9" t="s">
        <v>79</v>
      </c>
      <c r="B7" s="57">
        <v>-40804.1</v>
      </c>
      <c r="C7" s="10"/>
      <c r="D7" s="57">
        <v>10000</v>
      </c>
      <c r="E7" s="10"/>
      <c r="F7" s="57">
        <v>10000</v>
      </c>
      <c r="G7" s="10"/>
      <c r="H7" s="10"/>
      <c r="I7" s="10"/>
    </row>
    <row r="8" spans="1:9" ht="45" x14ac:dyDescent="0.25">
      <c r="A8" s="11" t="s">
        <v>80</v>
      </c>
      <c r="B8" s="53">
        <v>40004.1</v>
      </c>
      <c r="C8" s="12"/>
      <c r="D8" s="53">
        <v>0</v>
      </c>
      <c r="E8" s="12"/>
      <c r="F8" s="53">
        <v>0</v>
      </c>
      <c r="G8" s="12"/>
      <c r="H8" s="12"/>
      <c r="I8" s="12"/>
    </row>
    <row r="9" spans="1:9" ht="30" x14ac:dyDescent="0.25">
      <c r="A9" s="11" t="s">
        <v>81</v>
      </c>
      <c r="B9" s="53">
        <v>0</v>
      </c>
      <c r="C9" s="12"/>
      <c r="D9" s="53">
        <v>0</v>
      </c>
      <c r="E9" s="12"/>
      <c r="F9" s="53">
        <v>0</v>
      </c>
      <c r="G9" s="12"/>
      <c r="H9" s="12"/>
      <c r="I9" s="12"/>
    </row>
    <row r="10" spans="1:9" ht="30" x14ac:dyDescent="0.25">
      <c r="A10" s="11" t="s">
        <v>82</v>
      </c>
      <c r="B10" s="53">
        <v>-16579.599999999999</v>
      </c>
      <c r="C10" s="12"/>
      <c r="D10" s="53">
        <v>18948</v>
      </c>
      <c r="E10" s="12"/>
      <c r="F10" s="53">
        <v>-11013.6</v>
      </c>
      <c r="G10" s="12"/>
      <c r="H10" s="12"/>
      <c r="I10" s="12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User</cp:lastModifiedBy>
  <dcterms:created xsi:type="dcterms:W3CDTF">2021-07-16T11:47:31Z</dcterms:created>
  <dcterms:modified xsi:type="dcterms:W3CDTF">2023-10-16T07:38:02Z</dcterms:modified>
</cp:coreProperties>
</file>