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7\Desktop\МОНИТОРИНГ ОТКРЫТОСТИ\Мониторинг открытости 2023\"/>
    </mc:Choice>
  </mc:AlternateContent>
  <bookViews>
    <workbookView xWindow="-120" yWindow="0" windowWidth="29040" windowHeight="15720" activeTab="1"/>
  </bookViews>
  <sheets>
    <sheet name="Доходы" sheetId="4" r:id="rId1"/>
    <sheet name="Расходы" sheetId="3" r:id="rId2"/>
    <sheet name="Источники" sheetId="2" r:id="rId3"/>
  </sheets>
  <definedNames>
    <definedName name="__bookmark_1">#REF!</definedName>
    <definedName name="__bookmark_2">#REF!</definedName>
    <definedName name="__bookmark_6">#REF!</definedName>
    <definedName name="__bookmark_7">#REF!</definedName>
  </definedNames>
  <calcPr calcId="152511"/>
</workbook>
</file>

<file path=xl/calcChain.xml><?xml version="1.0" encoding="utf-8"?>
<calcChain xmlns="http://schemas.openxmlformats.org/spreadsheetml/2006/main">
  <c r="I30" i="3" l="1"/>
  <c r="I52" i="3"/>
  <c r="I54" i="3"/>
  <c r="H52" i="3"/>
  <c r="H54" i="3"/>
  <c r="B53" i="3"/>
  <c r="F53" i="3"/>
  <c r="I53" i="3" s="1"/>
  <c r="D53" i="3"/>
  <c r="H53" i="3" l="1"/>
  <c r="I46" i="3"/>
  <c r="I48" i="3"/>
  <c r="I55" i="3"/>
  <c r="H44" i="3"/>
  <c r="H46" i="3"/>
  <c r="H48" i="3"/>
  <c r="I18" i="3"/>
  <c r="H16" i="3"/>
  <c r="B51" i="3" l="1"/>
  <c r="D49" i="3"/>
  <c r="F49" i="3"/>
  <c r="B49" i="3"/>
  <c r="B45" i="3"/>
  <c r="B29" i="3"/>
  <c r="F17" i="3"/>
  <c r="D17" i="3"/>
  <c r="B17" i="3"/>
  <c r="B15" i="3"/>
  <c r="F45" i="3"/>
  <c r="D45" i="3"/>
  <c r="F29" i="3"/>
  <c r="D29" i="3"/>
  <c r="I29" i="3" l="1"/>
  <c r="H45" i="3"/>
  <c r="I45" i="3"/>
  <c r="I17" i="3"/>
  <c r="I43" i="4"/>
  <c r="H37" i="4"/>
  <c r="H40" i="4" l="1"/>
  <c r="H22" i="4"/>
  <c r="H21" i="4"/>
  <c r="H20" i="4"/>
  <c r="H19" i="4"/>
  <c r="H10" i="4"/>
  <c r="H9" i="4"/>
  <c r="I44" i="4"/>
  <c r="H44" i="4"/>
  <c r="F13" i="4"/>
  <c r="D13" i="4"/>
  <c r="I34" i="4"/>
  <c r="I27" i="4"/>
  <c r="I14" i="4"/>
  <c r="F36" i="4"/>
  <c r="F35" i="4" s="1"/>
  <c r="D36" i="4"/>
  <c r="D35" i="4" s="1"/>
  <c r="B36" i="4"/>
  <c r="B35" i="4" s="1"/>
  <c r="B13" i="4"/>
  <c r="F24" i="4"/>
  <c r="D24" i="4"/>
  <c r="B24" i="4"/>
  <c r="F18" i="4"/>
  <c r="D18" i="4"/>
  <c r="B18" i="4"/>
  <c r="D8" i="4" l="1"/>
  <c r="E14" i="4" s="1"/>
  <c r="B8" i="4"/>
  <c r="F8" i="4"/>
  <c r="G14" i="4" s="1"/>
  <c r="H18" i="4"/>
  <c r="F24" i="3"/>
  <c r="F19" i="3"/>
  <c r="D31" i="3"/>
  <c r="D24" i="3"/>
  <c r="D19" i="3"/>
  <c r="D6" i="3"/>
  <c r="H8" i="4" l="1"/>
  <c r="B24" i="3" l="1"/>
  <c r="B19" i="3"/>
  <c r="I56" i="3" l="1"/>
  <c r="H56" i="3"/>
  <c r="F51" i="3"/>
  <c r="H51" i="3" s="1"/>
  <c r="D51" i="3"/>
  <c r="I51" i="3" s="1"/>
  <c r="I44" i="3"/>
  <c r="I43" i="3"/>
  <c r="H43" i="3"/>
  <c r="I42" i="3"/>
  <c r="H42" i="3"/>
  <c r="I41" i="3"/>
  <c r="H41" i="3"/>
  <c r="F40" i="3"/>
  <c r="D40" i="3"/>
  <c r="B40" i="3"/>
  <c r="I39" i="3"/>
  <c r="H39" i="3"/>
  <c r="I38" i="3"/>
  <c r="H38" i="3"/>
  <c r="F37" i="3"/>
  <c r="D37" i="3"/>
  <c r="B37" i="3"/>
  <c r="I36" i="3"/>
  <c r="H36" i="3"/>
  <c r="I35" i="3"/>
  <c r="I34" i="3"/>
  <c r="H34" i="3"/>
  <c r="I33" i="3"/>
  <c r="H33" i="3"/>
  <c r="I32" i="3"/>
  <c r="H32" i="3"/>
  <c r="F31" i="3"/>
  <c r="I31" i="3" s="1"/>
  <c r="B31" i="3"/>
  <c r="I28" i="3"/>
  <c r="H28" i="3"/>
  <c r="I27" i="3"/>
  <c r="H27" i="3"/>
  <c r="I26" i="3"/>
  <c r="H26" i="3"/>
  <c r="I25" i="3"/>
  <c r="H25" i="3"/>
  <c r="I24" i="3"/>
  <c r="H24" i="3"/>
  <c r="I23" i="3"/>
  <c r="I22" i="3"/>
  <c r="H22" i="3"/>
  <c r="I21" i="3"/>
  <c r="H21" i="3"/>
  <c r="I20" i="3"/>
  <c r="I19" i="3"/>
  <c r="H19" i="3"/>
  <c r="I16" i="3"/>
  <c r="F15" i="3"/>
  <c r="D15" i="3"/>
  <c r="I14" i="3"/>
  <c r="H14" i="3"/>
  <c r="I12" i="3"/>
  <c r="I11" i="3"/>
  <c r="H11" i="3"/>
  <c r="I10" i="3"/>
  <c r="I9" i="3"/>
  <c r="H9" i="3"/>
  <c r="I8" i="3"/>
  <c r="H8" i="3"/>
  <c r="I7" i="3"/>
  <c r="H7" i="3"/>
  <c r="F6" i="3"/>
  <c r="B6" i="3"/>
  <c r="B7" i="4"/>
  <c r="D5" i="3" l="1"/>
  <c r="F5" i="3"/>
  <c r="B5" i="3"/>
  <c r="I40" i="3"/>
  <c r="I15" i="3"/>
  <c r="I37" i="3"/>
  <c r="H15" i="3"/>
  <c r="H31" i="3"/>
  <c r="H6" i="3"/>
  <c r="I6" i="3"/>
  <c r="H40" i="3"/>
  <c r="H37" i="3"/>
  <c r="I40" i="4"/>
  <c r="I39" i="4"/>
  <c r="I38" i="4"/>
  <c r="I37" i="4"/>
  <c r="I36" i="4"/>
  <c r="I35" i="4"/>
  <c r="I33" i="4"/>
  <c r="I32" i="4"/>
  <c r="I31" i="4"/>
  <c r="I30" i="4"/>
  <c r="I29" i="4"/>
  <c r="I28" i="4"/>
  <c r="I26" i="4"/>
  <c r="I25" i="4"/>
  <c r="I24" i="4"/>
  <c r="I22" i="4"/>
  <c r="I21" i="4"/>
  <c r="I20" i="4"/>
  <c r="I19" i="4"/>
  <c r="I18" i="4"/>
  <c r="I17" i="4"/>
  <c r="I16" i="4"/>
  <c r="I13" i="4"/>
  <c r="I12" i="4"/>
  <c r="I11" i="4"/>
  <c r="I10" i="4"/>
  <c r="I9" i="4"/>
  <c r="I8" i="4"/>
  <c r="H39" i="4"/>
  <c r="H38" i="4"/>
  <c r="H36" i="4"/>
  <c r="H35" i="4"/>
  <c r="H32" i="4"/>
  <c r="H31" i="4"/>
  <c r="H30" i="4"/>
  <c r="H29" i="4"/>
  <c r="H28" i="4"/>
  <c r="H26" i="4"/>
  <c r="H25" i="4"/>
  <c r="H24" i="4"/>
  <c r="H17" i="4"/>
  <c r="H16" i="4"/>
  <c r="H15" i="4"/>
  <c r="H13" i="4"/>
  <c r="H12" i="4"/>
  <c r="H11" i="4"/>
  <c r="F7" i="4"/>
  <c r="H7" i="4" s="1"/>
  <c r="D7" i="4"/>
  <c r="C40" i="4"/>
  <c r="C38" i="4"/>
  <c r="C37" i="4"/>
  <c r="C36" i="4"/>
  <c r="C35" i="4"/>
  <c r="C33" i="4"/>
  <c r="C32" i="4"/>
  <c r="C31" i="4"/>
  <c r="C30" i="4"/>
  <c r="C29" i="4"/>
  <c r="C28" i="4"/>
  <c r="C26" i="4"/>
  <c r="C25" i="4"/>
  <c r="C24" i="4"/>
  <c r="C22" i="4"/>
  <c r="C21" i="4"/>
  <c r="C20" i="4"/>
  <c r="C19" i="4"/>
  <c r="C18" i="4"/>
  <c r="C17" i="4"/>
  <c r="C16" i="4"/>
  <c r="C15" i="4"/>
  <c r="C13" i="4"/>
  <c r="C12" i="4"/>
  <c r="C11" i="4"/>
  <c r="C10" i="4"/>
  <c r="C9" i="4"/>
  <c r="E6" i="3" l="1"/>
  <c r="E53" i="3"/>
  <c r="E40" i="3"/>
  <c r="E24" i="3"/>
  <c r="E45" i="3"/>
  <c r="E29" i="3"/>
  <c r="E17" i="3"/>
  <c r="E49" i="3"/>
  <c r="E31" i="3"/>
  <c r="E51" i="3"/>
  <c r="E37" i="3"/>
  <c r="E19" i="3"/>
  <c r="E15" i="3"/>
  <c r="G53" i="3"/>
  <c r="G49" i="3"/>
  <c r="G40" i="3"/>
  <c r="G31" i="3"/>
  <c r="G24" i="3"/>
  <c r="G17" i="3"/>
  <c r="G37" i="3"/>
  <c r="G19" i="3"/>
  <c r="G51" i="3"/>
  <c r="G45" i="3"/>
  <c r="G29" i="3"/>
  <c r="G15" i="3"/>
  <c r="G6" i="3"/>
  <c r="C49" i="3"/>
  <c r="C40" i="3"/>
  <c r="C24" i="3"/>
  <c r="C17" i="3"/>
  <c r="C29" i="3"/>
  <c r="C15" i="3"/>
  <c r="C51" i="3"/>
  <c r="C45" i="3"/>
  <c r="C37" i="3"/>
  <c r="C19" i="3"/>
  <c r="C6" i="3"/>
  <c r="I5" i="3"/>
  <c r="H5" i="3"/>
  <c r="G13" i="4"/>
  <c r="G24" i="4"/>
  <c r="G29" i="4"/>
  <c r="G10" i="4"/>
  <c r="G19" i="4"/>
  <c r="I7" i="4"/>
  <c r="G8" i="4"/>
  <c r="G12" i="4"/>
  <c r="G16" i="4"/>
  <c r="G21" i="4"/>
  <c r="G26" i="4"/>
  <c r="G32" i="4"/>
  <c r="G9" i="4"/>
  <c r="G11" i="4"/>
  <c r="G15" i="4"/>
  <c r="G18" i="4"/>
  <c r="G20" i="4"/>
  <c r="G22" i="4"/>
  <c r="G25" i="4"/>
  <c r="G28" i="4"/>
  <c r="G31" i="4"/>
  <c r="G33" i="4"/>
  <c r="G36" i="4"/>
  <c r="G38" i="4"/>
  <c r="G40" i="4"/>
  <c r="G35" i="4"/>
  <c r="G37" i="4"/>
  <c r="G39" i="4"/>
  <c r="E10" i="4"/>
  <c r="E16" i="4"/>
  <c r="E21" i="4"/>
  <c r="E26" i="4"/>
  <c r="E29" i="4"/>
  <c r="E32" i="4"/>
  <c r="E35" i="4"/>
  <c r="E37" i="4"/>
  <c r="E39" i="4"/>
  <c r="E8" i="4"/>
  <c r="E12" i="4"/>
  <c r="E13" i="4"/>
  <c r="E19" i="4"/>
  <c r="E24" i="4"/>
  <c r="E9" i="4"/>
  <c r="E11" i="4"/>
  <c r="E15" i="4"/>
  <c r="E18" i="4"/>
  <c r="E20" i="4"/>
  <c r="E22" i="4"/>
  <c r="E25" i="4"/>
  <c r="E28" i="4"/>
  <c r="E31" i="4"/>
  <c r="E33" i="4"/>
  <c r="E36" i="4"/>
  <c r="E38" i="4"/>
  <c r="E40" i="4"/>
  <c r="C5" i="3" l="1"/>
  <c r="E5" i="3"/>
  <c r="G5" i="3"/>
</calcChain>
</file>

<file path=xl/sharedStrings.xml><?xml version="1.0" encoding="utf-8"?>
<sst xmlns="http://schemas.openxmlformats.org/spreadsheetml/2006/main" count="173" uniqueCount="130">
  <si>
    <t>Наименование показателя</t>
  </si>
  <si>
    <t>Уд.вес в общем объеме (по гр.2)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</si>
  <si>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</si>
  <si>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</si>
  <si>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</si>
  <si>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</si>
  <si>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</si>
  <si>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</si>
  <si>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</si>
  <si>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</si>
  <si>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</si>
  <si>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</si>
  <si>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</si>
  <si>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</si>
  <si>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</si>
  <si>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</si>
  <si>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</si>
  <si>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</si>
  <si>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</si>
  <si>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0</t>
  </si>
  <si>
    <t>НАЛОГИ НА СОВОКУПНЫЙ ДОХОД</t>
  </si>
  <si>
    <t>Единый сельскохозяйственный налог</t>
  </si>
  <si>
    <t>X</t>
  </si>
  <si>
    <t>НАЛОГИ НА ИМУЩЕСТВО</t>
  </si>
  <si>
    <t>ГОСУДАРСТВЕННАЯ ПОШЛИНА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</si>
  <si>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</si>
  <si>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</si>
  <si>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</si>
  <si>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</si>
  <si>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</si>
  <si>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</si>
  <si>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</si>
  <si>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</si>
  <si>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</si>
  <si>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Субсидии бюджетам субъектов Российской Федерации и муниципальных образований</t>
  </si>
  <si>
    <t>Субвенции бюджетам субъектов Российской Федерации и муниципальных образований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</si>
  <si>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</si>
  <si>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</si>
  <si>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</si>
  <si>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</si>
  <si>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</si>
  <si>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</si>
  <si>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</si>
  <si>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</si>
  <si>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</si>
  <si>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</si>
  <si>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</si>
  <si>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</si>
  <si>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</si>
  <si>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</si>
  <si>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</si>
  <si>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</si>
  <si>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</si>
  <si>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</si>
  <si>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</si>
  <si>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</si>
  <si>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</si>
  <si>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</si>
  <si>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</si>
  <si>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</si>
  <si>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</si>
  <si>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</si>
  <si>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</si>
  <si>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</si>
  <si>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</si>
  <si>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</si>
  <si>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</si>
  <si>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</si>
  <si>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</si>
  <si>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</si>
  <si>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</si>
  <si>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</si>
  <si>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</si>
  <si>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</si>
  <si>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</si>
  <si>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</si>
  <si>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</si>
  <si>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ОБСЛУЖИВАНИЕ ГОСУДАРСТВЕННОГО И МУНИЦИПАЛЬНОГО ДОЛГА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</si>
  <si>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</si>
  <si>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</si>
  <si>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</si>
  <si>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</si>
  <si>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</si>
  <si>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</si>
  <si>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тыс.руб.</t>
  </si>
  <si>
    <t>Единый налог на вмененный доход</t>
  </si>
  <si>
    <t>Патент</t>
  </si>
  <si>
    <t>Налог на имущество физических лиц</t>
  </si>
  <si>
    <t>Земельный налог с организаций</t>
  </si>
  <si>
    <t>Земельный налог с физических лиц</t>
  </si>
  <si>
    <t>ДОХОДЫ ОТ ИСПОЛЬЗОВАНИЯ ИМУЩЕСТВА, НАХОДЯЩЕГОСЯ В МУНИЦИПАЛЬНОЙ СОБСТВЕННОСТИ</t>
  </si>
  <si>
    <t>Доходы от аренды за земельные участки</t>
  </si>
  <si>
    <t>Доходы от сдачи в аренду имущества</t>
  </si>
  <si>
    <t>Платежи от муниципальных унитарных предприятий</t>
  </si>
  <si>
    <t>Прочие доходы от использования имущества</t>
  </si>
  <si>
    <t>БЕЗВОЗМЕЗДНЫЕ ПОСТУПЛЕНИЯ ОТ НЕГОСУДАРСТВЕННЫХ ОРГАНИЗАЦИЙ</t>
  </si>
  <si>
    <t>тыс. руб.</t>
  </si>
  <si>
    <t>Уд. Вес в общем объеме (по гр.2)</t>
  </si>
  <si>
    <t>Уд. Вес в общем объеме</t>
  </si>
  <si>
    <t>Процент исполнения (гр.6/4*100)</t>
  </si>
  <si>
    <t>Р А С Х О Д Ы -всего</t>
  </si>
  <si>
    <t>Функционирование высшегодолжностного лица субъекта Российской Федерации и муниципального образования</t>
  </si>
  <si>
    <t>Другие вопросы в области культуры,кинематографии</t>
  </si>
  <si>
    <t>Обслуживание государственого внутреннего и муниципального долга</t>
  </si>
  <si>
    <t>Результат исполнения бюджета(ДЕФИЦИТ/ПРОФИЦИТ)</t>
  </si>
  <si>
    <t>1. Доходы консолидированного бюджета Кемского муниципального района</t>
  </si>
  <si>
    <t>2. Расходы консолидированного бюджета Кемского муниципального района</t>
  </si>
  <si>
    <t>3. Источники финансирования дефицита консолидированного бюджета Кемского муниципального района</t>
  </si>
  <si>
    <t>УСН</t>
  </si>
  <si>
    <t>в 7,17 раз</t>
  </si>
  <si>
    <t>в 2,45 раза</t>
  </si>
  <si>
    <t>ЗАДОЛЖЕННОСТЬ ПО ОТМЕНЕННЫМ НАЛОГАМ</t>
  </si>
  <si>
    <t>Информация об исполнении консолидированного бюджета Кемского муниципального района за  2022 год</t>
  </si>
  <si>
    <t>Факт на 01.01.2022 (отчетный) год</t>
  </si>
  <si>
    <t>План на 2022 год по состоянию на 01.01.2023 (текущий) год</t>
  </si>
  <si>
    <t>Факт на 01.01.2023 (текущий) год</t>
  </si>
  <si>
    <t>Факт на 01.01.2022 отчетный год</t>
  </si>
  <si>
    <t>х</t>
  </si>
  <si>
    <t>Другие вопросы в области национальной безопасности и правоохранительной деятельности</t>
  </si>
  <si>
    <t>ОХРАНА ОКРУЖАЮЩЕЙ СРЕДЫ</t>
  </si>
  <si>
    <t>Сбор, удаление отходов и очистка сточных вод</t>
  </si>
  <si>
    <t>Спорт высших достижений</t>
  </si>
  <si>
    <t>МЕЖБЮДЖЕТНЫЕ ТРАНСФЕРТЫ ОБЩЕГО ХАРАКТЕРА БЮДЖЕТАМ БЮДЖЕТНОЙ СИСТЕМЫ РОССИЙСКОЙ ФЕДЕРАЦИИ</t>
  </si>
  <si>
    <t>Прочие межбюджетные трансферты общего характера</t>
  </si>
  <si>
    <t>СРЕДСТВА МАССОВОЙ ИНФОРМАЦИИ</t>
  </si>
  <si>
    <t>Периодическая печать и издательства</t>
  </si>
  <si>
    <t>План на 2023год по состоянию на 01.01.2023 (текущий ) год</t>
  </si>
  <si>
    <t>Физическая культура</t>
  </si>
  <si>
    <t>Дотации на выравнивание бюджетной обеспеченности субъектов Российской Федерации и муниципальных образований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</si>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</sst>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&quot;###,##0"/>
    <numFmt numFmtId="165" formatCode="#,##0\ _₽"/>
    <numFmt numFmtId="166" formatCode="#,###.0"/>
    <numFmt numFmtId="167" formatCode="#,##0.0"/>
    <numFmt numFmtId="168" formatCode="0.0"/>
  </numFmts>
  <fonts count="9" x14ac:knownFonts="1">
    <font>
      <sz val="10"/>
      <name val="Arial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165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wrapText="1"/>
    </xf>
    <xf numFmtId="165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165" fontId="4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165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0" fillId="0" borderId="0" xfId="0" applyFill="1"/>
    <xf numFmtId="0" fontId="6" fillId="0" borderId="0" xfId="0" applyFont="1" applyFill="1" applyAlignment="1">
      <alignment horizontal="center" vertical="center" wrapText="1"/>
    </xf>
    <xf numFmtId="166" fontId="6" fillId="0" borderId="0" xfId="0" applyNumberFormat="1" applyFont="1" applyFill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8" fillId="0" borderId="2" xfId="0" applyFont="1" applyFill="1" applyBorder="1" applyAlignment="1">
      <alignment horizontal="center" vertical="center" wrapText="1"/>
    </xf>
    <xf numFmtId="166" fontId="8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vertical="center" wrapText="1"/>
    </xf>
    <xf numFmtId="167" fontId="7" fillId="0" borderId="2" xfId="0" applyNumberFormat="1" applyFont="1" applyFill="1" applyBorder="1" applyAlignment="1">
      <alignment horizontal="center" vertical="center"/>
    </xf>
    <xf numFmtId="168" fontId="7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166" fontId="0" fillId="0" borderId="0" xfId="0" applyNumberFormat="1" applyFill="1"/>
    <xf numFmtId="168" fontId="2" fillId="0" borderId="1" xfId="0" applyNumberFormat="1" applyFont="1" applyBorder="1" applyAlignment="1">
      <alignment horizontal="center" vertical="center" wrapText="1"/>
    </xf>
    <xf numFmtId="168" fontId="4" fillId="0" borderId="1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 vertical="center" wrapText="1"/>
    </xf>
    <xf numFmtId="167" fontId="3" fillId="0" borderId="2" xfId="0" applyNumberFormat="1" applyFont="1" applyBorder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3" fillId="0" borderId="0" xfId="0" applyFont="1"/>
    <xf numFmtId="0" fontId="1" fillId="0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workbookViewId="0">
      <selection activeCell="H33" sqref="H33"/>
    </sheetView>
  </sheetViews>
  <sheetFormatPr defaultRowHeight="12.75" x14ac:dyDescent="0.2"/>
  <cols>
    <col min="1" max="1" width="37.7109375" customWidth="1"/>
    <col min="2" max="9" width="17.5703125" customWidth="1"/>
  </cols>
  <sheetData>
    <row r="1" spans="1:9" s="1" customFormat="1" ht="15" x14ac:dyDescent="0.25">
      <c r="A1" s="42" t="s">
        <v>112</v>
      </c>
      <c r="B1" s="43"/>
      <c r="C1" s="43"/>
      <c r="D1" s="43"/>
      <c r="E1" s="43"/>
      <c r="F1" s="43"/>
      <c r="G1" s="43"/>
      <c r="H1" s="43"/>
      <c r="I1" s="43"/>
    </row>
    <row r="2" spans="1:9" s="1" customFormat="1" x14ac:dyDescent="0.2"/>
    <row r="3" spans="1:9" ht="14.25" x14ac:dyDescent="0.2">
      <c r="A3" s="41" t="s">
        <v>105</v>
      </c>
      <c r="B3" s="41"/>
      <c r="C3" s="41"/>
      <c r="D3" s="41"/>
      <c r="E3" s="41"/>
      <c r="F3" s="41"/>
      <c r="G3" s="41"/>
      <c r="H3" s="41"/>
      <c r="I3" s="41"/>
    </row>
    <row r="4" spans="1:9" ht="15" x14ac:dyDescent="0.25">
      <c r="I4" s="3" t="s">
        <v>84</v>
      </c>
    </row>
    <row r="5" spans="1:9" ht="71.25" x14ac:dyDescent="0.2">
      <c r="A5" s="4" t="s">
        <v>0</v>
      </c>
      <c r="B5" s="4" t="s">
        <v>113</v>
      </c>
      <c r="C5" s="4" t="s">
        <v>1</v>
      </c>
      <c r="D5" s="4" t="s">
        <v>114</v>
      </c>
      <c r="E5" s="4" t="s">
        <v>2</v>
      </c>
      <c r="F5" s="4" t="s">
        <v>115</v>
      </c>
      <c r="G5" s="4" t="s">
        <v>2</v>
      </c>
      <c r="H5" s="4" t="s">
        <v>3</v>
      </c>
      <c r="I5" s="4" t="s">
        <v>4</v>
      </c>
    </row>
    <row r="6" spans="1:9" ht="15" x14ac:dyDescent="0.25">
      <c r="A6" s="5" t="s">
        <v>5</v>
      </c>
      <c r="B6" s="5" t="s">
        <v>6</v>
      </c>
      <c r="C6" s="5" t="s">
        <v>7</v>
      </c>
      <c r="D6" s="5" t="s">
        <v>8</v>
      </c>
      <c r="E6" s="5" t="s">
        <v>9</v>
      </c>
      <c r="F6" s="5" t="s">
        <v>10</v>
      </c>
      <c r="G6" s="5" t="s">
        <v>11</v>
      </c>
      <c r="H6" s="5" t="s">
        <v>12</v>
      </c>
      <c r="I6" s="5" t="s">
        <v>13</v>
      </c>
    </row>
    <row r="7" spans="1:9" s="17" customFormat="1" ht="14.25" x14ac:dyDescent="0.2">
      <c r="A7" s="15" t="s">
        <v>40</v>
      </c>
      <c r="B7" s="16">
        <f>B8+B35</f>
        <v>826008.4</v>
      </c>
      <c r="C7" s="16">
        <v>100</v>
      </c>
      <c r="D7" s="16">
        <f>D8+D35</f>
        <v>919437.7</v>
      </c>
      <c r="E7" s="16">
        <v>100</v>
      </c>
      <c r="F7" s="16">
        <f>F8+F35</f>
        <v>910671.8</v>
      </c>
      <c r="G7" s="16">
        <v>100</v>
      </c>
      <c r="H7" s="35">
        <f>F7/B7*100-100</f>
        <v>10.249702061141264</v>
      </c>
      <c r="I7" s="33">
        <f>F7/D7*100</f>
        <v>99.046602069939055</v>
      </c>
    </row>
    <row r="8" spans="1:9" ht="30" x14ac:dyDescent="0.25">
      <c r="A8" s="12" t="s">
        <v>14</v>
      </c>
      <c r="B8" s="14">
        <f>B9+B11+B13+B18+B22+B24+B29+B31+B32+B33+B34+B23</f>
        <v>326250.7</v>
      </c>
      <c r="C8" s="14">
        <v>48</v>
      </c>
      <c r="D8" s="14">
        <f>D9+D11+D13+D18+D22+D24+D29+D31+D32+D33+D34</f>
        <v>397838.4</v>
      </c>
      <c r="E8" s="14">
        <f>D8*100/D7</f>
        <v>43.269750631282577</v>
      </c>
      <c r="F8" s="14">
        <f>F9+F11+F13+F18+F22+F24+F29+F31+F32+F33+F34</f>
        <v>402798.7</v>
      </c>
      <c r="G8" s="14">
        <f>F8*100/F7</f>
        <v>44.230940279472797</v>
      </c>
      <c r="H8" s="36">
        <f>F8/B8*100-100</f>
        <v>23.462938163810847</v>
      </c>
      <c r="I8" s="34">
        <f>F8/D8*100</f>
        <v>101.24681277624281</v>
      </c>
    </row>
    <row r="9" spans="1:9" ht="15" x14ac:dyDescent="0.25">
      <c r="A9" s="12" t="s">
        <v>15</v>
      </c>
      <c r="B9" s="14">
        <v>197554.5</v>
      </c>
      <c r="C9" s="14">
        <f>B9*100/B7</f>
        <v>23.916766463876154</v>
      </c>
      <c r="D9" s="14">
        <v>258075.5</v>
      </c>
      <c r="E9" s="14">
        <f>D9*100/D7</f>
        <v>28.068840335783491</v>
      </c>
      <c r="F9" s="14">
        <v>260942.2</v>
      </c>
      <c r="G9" s="14">
        <f>F9*100/F7</f>
        <v>28.653813591241104</v>
      </c>
      <c r="H9" s="36">
        <f>F9/B9*100-100</f>
        <v>32.08618381256818</v>
      </c>
      <c r="I9" s="34">
        <f>F9/D9*100</f>
        <v>101.11079897161876</v>
      </c>
    </row>
    <row r="10" spans="1:9" ht="15" x14ac:dyDescent="0.25">
      <c r="A10" s="12" t="s">
        <v>16</v>
      </c>
      <c r="B10" s="14">
        <v>197554.5</v>
      </c>
      <c r="C10" s="14">
        <f>B10*100/B7</f>
        <v>23.916766463876154</v>
      </c>
      <c r="D10" s="14">
        <v>258075.5</v>
      </c>
      <c r="E10" s="14">
        <f>D10*100/D7</f>
        <v>28.068840335783491</v>
      </c>
      <c r="F10" s="14">
        <v>260942.2</v>
      </c>
      <c r="G10" s="14">
        <f>F10*100/F7</f>
        <v>28.653813591241104</v>
      </c>
      <c r="H10" s="36">
        <f>F10/B10*100-100</f>
        <v>32.08618381256818</v>
      </c>
      <c r="I10" s="34">
        <f>F10/D10*100</f>
        <v>101.11079897161876</v>
      </c>
    </row>
    <row r="11" spans="1:9" ht="60" x14ac:dyDescent="0.25">
      <c r="A11" s="12" t="s">
        <v>17</v>
      </c>
      <c r="B11" s="14">
        <v>6287.1</v>
      </c>
      <c r="C11" s="14">
        <f>B11*100/B7</f>
        <v>0.76114238063438577</v>
      </c>
      <c r="D11" s="14">
        <v>7497</v>
      </c>
      <c r="E11" s="14">
        <f>D11*100/D7</f>
        <v>0.81538966696710391</v>
      </c>
      <c r="F11" s="14">
        <v>7651.9</v>
      </c>
      <c r="G11" s="14">
        <f>F11*100/F7</f>
        <v>0.84024782583582802</v>
      </c>
      <c r="H11" s="36">
        <f t="shared" ref="H11:H17" si="0">F11/B11*100-100</f>
        <v>21.707941658316216</v>
      </c>
      <c r="I11" s="34">
        <f>F11/D11*100</f>
        <v>102.06615979725223</v>
      </c>
    </row>
    <row r="12" spans="1:9" ht="30" x14ac:dyDescent="0.25">
      <c r="A12" s="12" t="s">
        <v>18</v>
      </c>
      <c r="B12" s="14">
        <v>6287.1</v>
      </c>
      <c r="C12" s="14">
        <f>B12*100/B7</f>
        <v>0.76114238063438577</v>
      </c>
      <c r="D12" s="14">
        <v>7497</v>
      </c>
      <c r="E12" s="14">
        <f>D12*100/D7</f>
        <v>0.81538966696710391</v>
      </c>
      <c r="F12" s="14">
        <v>7651.9</v>
      </c>
      <c r="G12" s="14">
        <f>F12*100/F7</f>
        <v>0.84024782583582802</v>
      </c>
      <c r="H12" s="36">
        <f t="shared" si="0"/>
        <v>21.707941658316216</v>
      </c>
      <c r="I12" s="34">
        <f t="shared" ref="I12" si="1">F12/D12*100</f>
        <v>102.06615979725223</v>
      </c>
    </row>
    <row r="13" spans="1:9" ht="30" x14ac:dyDescent="0.25">
      <c r="A13" s="12" t="s">
        <v>20</v>
      </c>
      <c r="B13" s="14">
        <f>B15+B16+B17</f>
        <v>87780.9</v>
      </c>
      <c r="C13" s="14">
        <f>B13*100/B7</f>
        <v>10.627119530503563</v>
      </c>
      <c r="D13" s="14">
        <f>D14+D15+D16+D17</f>
        <v>94710.2</v>
      </c>
      <c r="E13" s="14">
        <f>D13*100/D7</f>
        <v>10.300882811309565</v>
      </c>
      <c r="F13" s="14">
        <f>F14+F15+F16+F17</f>
        <v>94837.9</v>
      </c>
      <c r="G13" s="14">
        <f>F13*100/F7</f>
        <v>10.414059159402981</v>
      </c>
      <c r="H13" s="36">
        <f t="shared" si="0"/>
        <v>8.0393342970965165</v>
      </c>
      <c r="I13" s="34">
        <f t="shared" ref="I13:I34" si="2">F13/D13*100</f>
        <v>100.13483236230098</v>
      </c>
    </row>
    <row r="14" spans="1:9" s="1" customFormat="1" ht="15" x14ac:dyDescent="0.25">
      <c r="A14" s="12" t="s">
        <v>108</v>
      </c>
      <c r="B14" s="14">
        <v>0</v>
      </c>
      <c r="C14" s="14"/>
      <c r="D14" s="14">
        <v>2161.5</v>
      </c>
      <c r="E14" s="14">
        <f>D14*100/D8</f>
        <v>0.5433110529300339</v>
      </c>
      <c r="F14" s="14">
        <v>2236.3000000000002</v>
      </c>
      <c r="G14" s="14">
        <f>F14*100/F8</f>
        <v>0.5551904710715303</v>
      </c>
      <c r="H14" s="36"/>
      <c r="I14" s="34">
        <f t="shared" si="2"/>
        <v>103.46055979643766</v>
      </c>
    </row>
    <row r="15" spans="1:9" s="1" customFormat="1" ht="15" x14ac:dyDescent="0.25">
      <c r="A15" s="12" t="s">
        <v>85</v>
      </c>
      <c r="B15" s="14">
        <v>1294.9000000000001</v>
      </c>
      <c r="C15" s="14">
        <f>B15*100/B7</f>
        <v>0.15676596024931466</v>
      </c>
      <c r="D15" s="14">
        <v>0</v>
      </c>
      <c r="E15" s="14">
        <f>D15*100/D7</f>
        <v>0</v>
      </c>
      <c r="F15" s="14">
        <v>-43.7</v>
      </c>
      <c r="G15" s="14">
        <f>F15*100/F7</f>
        <v>-4.7986552345202736E-3</v>
      </c>
      <c r="H15" s="36">
        <f t="shared" si="0"/>
        <v>-103.37477797513321</v>
      </c>
      <c r="I15" s="34"/>
    </row>
    <row r="16" spans="1:9" ht="15" x14ac:dyDescent="0.25">
      <c r="A16" s="12" t="s">
        <v>21</v>
      </c>
      <c r="B16" s="14">
        <v>85332.2</v>
      </c>
      <c r="C16" s="14">
        <f>B16*100/B7</f>
        <v>10.330669760743353</v>
      </c>
      <c r="D16" s="14">
        <v>91548.7</v>
      </c>
      <c r="E16" s="14">
        <f>D16*100/D7</f>
        <v>9.9570313464414184</v>
      </c>
      <c r="F16" s="14">
        <v>91549.4</v>
      </c>
      <c r="G16" s="14">
        <f>F16*100/F7</f>
        <v>10.05295211732701</v>
      </c>
      <c r="H16" s="36">
        <f t="shared" si="0"/>
        <v>7.2858780155673912</v>
      </c>
      <c r="I16" s="34">
        <f t="shared" si="2"/>
        <v>100.00076462036051</v>
      </c>
    </row>
    <row r="17" spans="1:9" ht="15" x14ac:dyDescent="0.25">
      <c r="A17" s="12" t="s">
        <v>86</v>
      </c>
      <c r="B17" s="14">
        <v>1153.8</v>
      </c>
      <c r="C17" s="14">
        <f>B17*100/B7</f>
        <v>0.13968380951089601</v>
      </c>
      <c r="D17" s="14">
        <v>1000</v>
      </c>
      <c r="E17" s="14">
        <v>0</v>
      </c>
      <c r="F17" s="14">
        <v>1095.9000000000001</v>
      </c>
      <c r="G17" s="14">
        <v>0</v>
      </c>
      <c r="H17" s="36">
        <f t="shared" si="0"/>
        <v>-5.0182007280291145</v>
      </c>
      <c r="I17" s="34">
        <f t="shared" si="2"/>
        <v>109.59</v>
      </c>
    </row>
    <row r="18" spans="1:9" ht="15" x14ac:dyDescent="0.25">
      <c r="A18" s="12" t="s">
        <v>23</v>
      </c>
      <c r="B18" s="14">
        <f>B19+B20+B21</f>
        <v>5600.1</v>
      </c>
      <c r="C18" s="14">
        <f>B18*100/B7</f>
        <v>0.67797131360891727</v>
      </c>
      <c r="D18" s="14">
        <f>D19+D20+D21</f>
        <v>6942</v>
      </c>
      <c r="E18" s="14">
        <f>D18*100/D7</f>
        <v>0.75502668641931914</v>
      </c>
      <c r="F18" s="14">
        <f>F19+F20+F21</f>
        <v>7100.1</v>
      </c>
      <c r="G18" s="14">
        <f>F18*100/F7</f>
        <v>0.77965519520863602</v>
      </c>
      <c r="H18" s="36">
        <f>F18/B18*100-100</f>
        <v>26.785235977928963</v>
      </c>
      <c r="I18" s="34">
        <f t="shared" si="2"/>
        <v>102.27744165946413</v>
      </c>
    </row>
    <row r="19" spans="1:9" ht="15" x14ac:dyDescent="0.25">
      <c r="A19" s="12" t="s">
        <v>87</v>
      </c>
      <c r="B19" s="14">
        <v>4093.3</v>
      </c>
      <c r="C19" s="14">
        <f>B19*100/B7</f>
        <v>0.49555186121593919</v>
      </c>
      <c r="D19" s="14">
        <v>5260</v>
      </c>
      <c r="E19" s="14">
        <f>D19*100/D7</f>
        <v>0.57208878861504164</v>
      </c>
      <c r="F19" s="14">
        <v>5372.6</v>
      </c>
      <c r="G19" s="14">
        <f>F19*100/F7</f>
        <v>0.58996007123532312</v>
      </c>
      <c r="H19" s="36">
        <f t="shared" ref="H19:H22" si="3">F19/B19*100-100</f>
        <v>31.253511836415612</v>
      </c>
      <c r="I19" s="34">
        <f t="shared" si="2"/>
        <v>102.14068441064639</v>
      </c>
    </row>
    <row r="20" spans="1:9" ht="15" x14ac:dyDescent="0.25">
      <c r="A20" s="12" t="s">
        <v>88</v>
      </c>
      <c r="B20" s="14">
        <v>884.8</v>
      </c>
      <c r="C20" s="14">
        <f>B20*100/B7</f>
        <v>0.10711755473673149</v>
      </c>
      <c r="D20" s="14">
        <v>1060</v>
      </c>
      <c r="E20" s="14">
        <f>D20*100/D7</f>
        <v>0.11528785473991332</v>
      </c>
      <c r="F20" s="14">
        <v>1109.3</v>
      </c>
      <c r="G20" s="14">
        <f>F20*100/F7</f>
        <v>0.12181117280671258</v>
      </c>
      <c r="H20" s="36">
        <f t="shared" si="3"/>
        <v>25.372965641952987</v>
      </c>
      <c r="I20" s="34">
        <f t="shared" si="2"/>
        <v>104.65094339622641</v>
      </c>
    </row>
    <row r="21" spans="1:9" ht="15" x14ac:dyDescent="0.25">
      <c r="A21" s="12" t="s">
        <v>89</v>
      </c>
      <c r="B21" s="14">
        <v>622</v>
      </c>
      <c r="C21" s="14">
        <f>B21*100/B7</f>
        <v>7.5301897656246591E-2</v>
      </c>
      <c r="D21" s="14">
        <v>622</v>
      </c>
      <c r="E21" s="14">
        <f>D21*100/D7</f>
        <v>6.7650043064364229E-2</v>
      </c>
      <c r="F21" s="14">
        <v>618.20000000000005</v>
      </c>
      <c r="G21" s="14">
        <f>F21*100/F7</f>
        <v>6.7883951166600315E-2</v>
      </c>
      <c r="H21" s="36">
        <f t="shared" si="3"/>
        <v>-0.61093247588424049</v>
      </c>
      <c r="I21" s="34">
        <f t="shared" si="2"/>
        <v>99.38906752411576</v>
      </c>
    </row>
    <row r="22" spans="1:9" ht="15" x14ac:dyDescent="0.25">
      <c r="A22" s="12" t="s">
        <v>24</v>
      </c>
      <c r="B22" s="14">
        <v>3013.6</v>
      </c>
      <c r="C22" s="14">
        <f>B22*100/B7</f>
        <v>0.36483890478595615</v>
      </c>
      <c r="D22" s="14">
        <v>2410</v>
      </c>
      <c r="E22" s="14">
        <f>D22*100/D7</f>
        <v>0.26211672634263311</v>
      </c>
      <c r="F22" s="14">
        <v>2571.4</v>
      </c>
      <c r="G22" s="14">
        <f>F22*100/F7</f>
        <v>0.28236297643124558</v>
      </c>
      <c r="H22" s="36">
        <f t="shared" si="3"/>
        <v>-14.673480222989113</v>
      </c>
      <c r="I22" s="34">
        <f t="shared" si="2"/>
        <v>106.69709543568464</v>
      </c>
    </row>
    <row r="23" spans="1:9" s="1" customFormat="1" ht="30" x14ac:dyDescent="0.25">
      <c r="A23" s="12" t="s">
        <v>111</v>
      </c>
      <c r="B23" s="14">
        <v>-0.5</v>
      </c>
      <c r="C23" s="14"/>
      <c r="D23" s="14"/>
      <c r="E23" s="14"/>
      <c r="F23" s="14"/>
      <c r="G23" s="14"/>
      <c r="H23" s="36"/>
      <c r="I23" s="34"/>
    </row>
    <row r="24" spans="1:9" s="1" customFormat="1" ht="60" x14ac:dyDescent="0.25">
      <c r="A24" s="12" t="s">
        <v>90</v>
      </c>
      <c r="B24" s="14">
        <f>B25+B26+B27+B28</f>
        <v>13616.399999999998</v>
      </c>
      <c r="C24" s="14">
        <f>B24*100/B7</f>
        <v>1.6484578122934339</v>
      </c>
      <c r="D24" s="14">
        <f>D25+D26+D27+D28</f>
        <v>12014.9</v>
      </c>
      <c r="E24" s="14">
        <f>D24*100/D7</f>
        <v>1.3067660810514949</v>
      </c>
      <c r="F24" s="14">
        <f>F25+F26+F27+F28</f>
        <v>12431.3</v>
      </c>
      <c r="G24" s="14">
        <f>F24*100/F7</f>
        <v>1.3650691720112558</v>
      </c>
      <c r="H24" s="36">
        <f>F24/B24*100-100</f>
        <v>-8.7034752210569621</v>
      </c>
      <c r="I24" s="34">
        <f t="shared" si="2"/>
        <v>103.46569675985651</v>
      </c>
    </row>
    <row r="25" spans="1:9" s="1" customFormat="1" ht="30" x14ac:dyDescent="0.25">
      <c r="A25" s="12" t="s">
        <v>91</v>
      </c>
      <c r="B25" s="14">
        <v>4378.7</v>
      </c>
      <c r="C25" s="14">
        <f>B25*100/B7</f>
        <v>0.53010356795403046</v>
      </c>
      <c r="D25" s="14">
        <v>4207.5</v>
      </c>
      <c r="E25" s="14">
        <f>D25*100/D7</f>
        <v>0.45761664982847672</v>
      </c>
      <c r="F25" s="14">
        <v>4212.1000000000004</v>
      </c>
      <c r="G25" s="14">
        <f>F25*100/F7</f>
        <v>0.46252667536207887</v>
      </c>
      <c r="H25" s="36">
        <f>F25/B25*100-100</f>
        <v>-3.8047822413044798</v>
      </c>
      <c r="I25" s="34">
        <f t="shared" si="2"/>
        <v>100.10932857991683</v>
      </c>
    </row>
    <row r="26" spans="1:9" s="1" customFormat="1" ht="15" x14ac:dyDescent="0.25">
      <c r="A26" s="12" t="s">
        <v>92</v>
      </c>
      <c r="B26" s="14">
        <v>5295.4</v>
      </c>
      <c r="C26" s="14">
        <f>B26*100/B7</f>
        <v>0.64108306888888777</v>
      </c>
      <c r="D26" s="14">
        <v>3409.2</v>
      </c>
      <c r="E26" s="14">
        <f>D26*100/D7</f>
        <v>0.37079184375406843</v>
      </c>
      <c r="F26" s="14">
        <v>3694.8</v>
      </c>
      <c r="G26" s="14">
        <f>F26*100/F7</f>
        <v>0.40572245676213975</v>
      </c>
      <c r="H26" s="36">
        <f>F26/B26*100-100</f>
        <v>-30.226234089964862</v>
      </c>
      <c r="I26" s="34">
        <f t="shared" si="2"/>
        <v>108.3773319253784</v>
      </c>
    </row>
    <row r="27" spans="1:9" s="1" customFormat="1" ht="30" x14ac:dyDescent="0.25">
      <c r="A27" s="12" t="s">
        <v>93</v>
      </c>
      <c r="B27" s="14">
        <v>16.600000000000001</v>
      </c>
      <c r="C27" s="14">
        <v>0</v>
      </c>
      <c r="D27" s="14">
        <v>121</v>
      </c>
      <c r="E27" s="14">
        <v>0</v>
      </c>
      <c r="F27" s="14">
        <v>121.5</v>
      </c>
      <c r="G27" s="14">
        <v>0</v>
      </c>
      <c r="H27" s="14" t="s">
        <v>109</v>
      </c>
      <c r="I27" s="34">
        <f t="shared" si="2"/>
        <v>100.41322314049587</v>
      </c>
    </row>
    <row r="28" spans="1:9" s="1" customFormat="1" ht="30" x14ac:dyDescent="0.25">
      <c r="A28" s="12" t="s">
        <v>94</v>
      </c>
      <c r="B28" s="14">
        <v>3925.7</v>
      </c>
      <c r="C28" s="14">
        <f>B28*100/B7</f>
        <v>0.47526151065776084</v>
      </c>
      <c r="D28" s="14">
        <v>4277.2</v>
      </c>
      <c r="E28" s="14">
        <f>D28*100/D7</f>
        <v>0.46519737008826156</v>
      </c>
      <c r="F28" s="14">
        <v>4402.8999999999996</v>
      </c>
      <c r="G28" s="14">
        <f>F28*100/F7</f>
        <v>0.48347824100845105</v>
      </c>
      <c r="H28" s="36">
        <f t="shared" ref="H28:H32" si="4">F28/B28*100-100</f>
        <v>12.155793871156732</v>
      </c>
      <c r="I28" s="34">
        <f t="shared" si="2"/>
        <v>102.93883849247169</v>
      </c>
    </row>
    <row r="29" spans="1:9" ht="30" x14ac:dyDescent="0.25">
      <c r="A29" s="12" t="s">
        <v>25</v>
      </c>
      <c r="B29" s="14">
        <v>852</v>
      </c>
      <c r="C29" s="14">
        <f>B29*100/B7</f>
        <v>0.10314665080887797</v>
      </c>
      <c r="D29" s="14">
        <v>902.5</v>
      </c>
      <c r="E29" s="14">
        <f>D29*100/D7</f>
        <v>9.8157819719596015E-2</v>
      </c>
      <c r="F29" s="14">
        <v>918.4</v>
      </c>
      <c r="G29" s="14">
        <f>F29*100/F7</f>
        <v>0.10084862625591348</v>
      </c>
      <c r="H29" s="36">
        <f t="shared" si="4"/>
        <v>7.7934272300469445</v>
      </c>
      <c r="I29" s="34">
        <f t="shared" si="2"/>
        <v>101.76177285318559</v>
      </c>
    </row>
    <row r="30" spans="1:9" ht="30" x14ac:dyDescent="0.25">
      <c r="A30" s="12" t="s">
        <v>26</v>
      </c>
      <c r="B30" s="14">
        <v>852</v>
      </c>
      <c r="C30" s="14">
        <f>B30*100/B8</f>
        <v>0.26114886496795253</v>
      </c>
      <c r="D30" s="14">
        <v>902.5</v>
      </c>
      <c r="E30" s="14">
        <v>0</v>
      </c>
      <c r="F30" s="14">
        <v>918.4</v>
      </c>
      <c r="G30" s="14">
        <v>0</v>
      </c>
      <c r="H30" s="36">
        <f t="shared" si="4"/>
        <v>7.7934272300469445</v>
      </c>
      <c r="I30" s="34">
        <f t="shared" si="2"/>
        <v>101.76177285318559</v>
      </c>
    </row>
    <row r="31" spans="1:9" ht="60" x14ac:dyDescent="0.25">
      <c r="A31" s="12" t="s">
        <v>27</v>
      </c>
      <c r="B31" s="14">
        <v>7427.5</v>
      </c>
      <c r="C31" s="14">
        <f>B31*100/B9</f>
        <v>3.7597220007643459</v>
      </c>
      <c r="D31" s="14">
        <v>9960.1</v>
      </c>
      <c r="E31" s="14">
        <f>D31*100/D7</f>
        <v>1.0832816622594441</v>
      </c>
      <c r="F31" s="14">
        <v>9944.5</v>
      </c>
      <c r="G31" s="14">
        <f>F31*100/F7</f>
        <v>1.0919960407250997</v>
      </c>
      <c r="H31" s="36">
        <f t="shared" si="4"/>
        <v>33.887579939414337</v>
      </c>
      <c r="I31" s="34">
        <f t="shared" si="2"/>
        <v>99.843375066515392</v>
      </c>
    </row>
    <row r="32" spans="1:9" ht="45" x14ac:dyDescent="0.25">
      <c r="A32" s="12" t="s">
        <v>28</v>
      </c>
      <c r="B32" s="14">
        <v>1313.4</v>
      </c>
      <c r="C32" s="14">
        <f>B32*100/B10</f>
        <v>0.66482919903115345</v>
      </c>
      <c r="D32" s="14">
        <v>3213</v>
      </c>
      <c r="E32" s="14">
        <f>D32*100/D7</f>
        <v>0.34945271441447312</v>
      </c>
      <c r="F32" s="14">
        <v>4243.8999999999996</v>
      </c>
      <c r="G32" s="14">
        <f>F32*100/F7</f>
        <v>0.46601860296980746</v>
      </c>
      <c r="H32" s="36">
        <f t="shared" si="4"/>
        <v>223.1231917161565</v>
      </c>
      <c r="I32" s="34">
        <f t="shared" si="2"/>
        <v>132.08527855586678</v>
      </c>
    </row>
    <row r="33" spans="1:9" ht="30" x14ac:dyDescent="0.25">
      <c r="A33" s="12" t="s">
        <v>29</v>
      </c>
      <c r="B33" s="14">
        <v>2380</v>
      </c>
      <c r="C33" s="14">
        <f>B33*100/B7</f>
        <v>0.28813266305766383</v>
      </c>
      <c r="D33" s="14">
        <v>890.2</v>
      </c>
      <c r="E33" s="14">
        <f>D33*100/D7</f>
        <v>9.6820045556104573E-2</v>
      </c>
      <c r="F33" s="14">
        <v>908.8</v>
      </c>
      <c r="G33" s="14">
        <f>F33*100/F7</f>
        <v>9.9794459430938787E-2</v>
      </c>
      <c r="H33" s="14" t="s">
        <v>110</v>
      </c>
      <c r="I33" s="34">
        <f t="shared" si="2"/>
        <v>102.08941810829026</v>
      </c>
    </row>
    <row r="34" spans="1:9" ht="15" x14ac:dyDescent="0.25">
      <c r="A34" s="12" t="s">
        <v>30</v>
      </c>
      <c r="B34" s="14">
        <v>425.7</v>
      </c>
      <c r="C34" s="14">
        <v>0</v>
      </c>
      <c r="D34" s="14">
        <v>1223</v>
      </c>
      <c r="E34" s="14">
        <v>0</v>
      </c>
      <c r="F34" s="14">
        <v>1248.3</v>
      </c>
      <c r="G34" s="14" t="s">
        <v>19</v>
      </c>
      <c r="H34" s="14"/>
      <c r="I34" s="34">
        <f t="shared" si="2"/>
        <v>102.06868356500409</v>
      </c>
    </row>
    <row r="35" spans="1:9" ht="28.5" x14ac:dyDescent="0.2">
      <c r="A35" s="15" t="s">
        <v>31</v>
      </c>
      <c r="B35" s="14">
        <f>B36+B44</f>
        <v>499757.7</v>
      </c>
      <c r="C35" s="14">
        <f>B35*100/B7</f>
        <v>60.502738228812198</v>
      </c>
      <c r="D35" s="14">
        <f>D36+D43+D44</f>
        <v>521599.29999999993</v>
      </c>
      <c r="E35" s="14">
        <f>D35*100/D7</f>
        <v>56.730249368717416</v>
      </c>
      <c r="F35" s="14">
        <f>F36+F43+F44</f>
        <v>507873.1</v>
      </c>
      <c r="G35" s="14">
        <f>F35*100/F7</f>
        <v>55.769059720527196</v>
      </c>
      <c r="H35" s="36">
        <f t="shared" ref="H35:H40" si="5">F35/B35*100-100</f>
        <v>1.6238669259122958</v>
      </c>
      <c r="I35" s="34">
        <f t="shared" ref="I35:I40" si="6">F35/D35*100</f>
        <v>97.368439719915273</v>
      </c>
    </row>
    <row r="36" spans="1:9" ht="60" x14ac:dyDescent="0.25">
      <c r="A36" s="12" t="s">
        <v>32</v>
      </c>
      <c r="B36" s="14">
        <f>B37+B38+B39+B40</f>
        <v>502595.9</v>
      </c>
      <c r="C36" s="14">
        <f>B36*100/B7</f>
        <v>60.84634248271567</v>
      </c>
      <c r="D36" s="14">
        <f>D37+D38+D39+D40</f>
        <v>524449</v>
      </c>
      <c r="E36" s="14">
        <f>D36*100/D7</f>
        <v>57.0401888023517</v>
      </c>
      <c r="F36" s="14">
        <f>F37+F38+F39+F40</f>
        <v>510722.8</v>
      </c>
      <c r="G36" s="14">
        <f>F36*100/F7</f>
        <v>56.081982553978278</v>
      </c>
      <c r="H36" s="36">
        <f t="shared" si="5"/>
        <v>1.6169849376009608</v>
      </c>
      <c r="I36" s="34">
        <f t="shared" si="6"/>
        <v>97.382738836378749</v>
      </c>
    </row>
    <row r="37" spans="1:9" ht="45" x14ac:dyDescent="0.25">
      <c r="A37" s="12" t="s">
        <v>33</v>
      </c>
      <c r="B37" s="14">
        <v>17855.099999999999</v>
      </c>
      <c r="C37" s="14">
        <f>B37*100/B7</f>
        <v>2.161612400067602</v>
      </c>
      <c r="D37" s="14">
        <v>25120.6</v>
      </c>
      <c r="E37" s="14">
        <f>D37*100/D7</f>
        <v>2.7321698903579876</v>
      </c>
      <c r="F37" s="14">
        <v>25120.6</v>
      </c>
      <c r="G37" s="14">
        <f>F37*100/F7</f>
        <v>2.7584690774437068</v>
      </c>
      <c r="H37" s="36">
        <f t="shared" si="5"/>
        <v>40.691455102463721</v>
      </c>
      <c r="I37" s="34">
        <f t="shared" si="6"/>
        <v>100</v>
      </c>
    </row>
    <row r="38" spans="1:9" ht="45" x14ac:dyDescent="0.25">
      <c r="A38" s="12" t="s">
        <v>34</v>
      </c>
      <c r="B38" s="14">
        <v>138590.70000000001</v>
      </c>
      <c r="C38" s="14">
        <f>B38*100/B7</f>
        <v>16.778364481523433</v>
      </c>
      <c r="D38" s="14">
        <v>91724.9</v>
      </c>
      <c r="E38" s="14">
        <f>D38*100/D7</f>
        <v>9.9761952332387498</v>
      </c>
      <c r="F38" s="14">
        <v>85528.5</v>
      </c>
      <c r="G38" s="14">
        <f>F38*100/F7</f>
        <v>9.3918028426926146</v>
      </c>
      <c r="H38" s="34">
        <f t="shared" si="5"/>
        <v>-38.286984624509444</v>
      </c>
      <c r="I38" s="34">
        <f t="shared" si="6"/>
        <v>93.244582441627088</v>
      </c>
    </row>
    <row r="39" spans="1:9" ht="45" x14ac:dyDescent="0.25">
      <c r="A39" s="12" t="s">
        <v>35</v>
      </c>
      <c r="B39" s="14">
        <v>276248.5</v>
      </c>
      <c r="C39" s="14">
        <v>7</v>
      </c>
      <c r="D39" s="14">
        <v>315720.7</v>
      </c>
      <c r="E39" s="14">
        <f>D39*100/D7</f>
        <v>34.338454905645051</v>
      </c>
      <c r="F39" s="14">
        <v>308306.90000000002</v>
      </c>
      <c r="G39" s="14">
        <f>F39*100/F7</f>
        <v>33.854886030291048</v>
      </c>
      <c r="H39" s="34">
        <f t="shared" si="5"/>
        <v>11.604913691839073</v>
      </c>
      <c r="I39" s="34">
        <f t="shared" si="6"/>
        <v>97.651785264634213</v>
      </c>
    </row>
    <row r="40" spans="1:9" ht="15" x14ac:dyDescent="0.25">
      <c r="A40" s="12" t="s">
        <v>36</v>
      </c>
      <c r="B40" s="14">
        <v>69901.600000000006</v>
      </c>
      <c r="C40" s="14">
        <f>B40*100/B7</f>
        <v>8.4625773781477296</v>
      </c>
      <c r="D40" s="14">
        <v>91882.8</v>
      </c>
      <c r="E40" s="14">
        <f>D40*100/D7</f>
        <v>9.9933687731099123</v>
      </c>
      <c r="F40" s="14">
        <v>91766.8</v>
      </c>
      <c r="G40" s="14">
        <f>F40*100/F7</f>
        <v>10.076824603550916</v>
      </c>
      <c r="H40" s="34">
        <f t="shared" si="5"/>
        <v>31.279970701672056</v>
      </c>
      <c r="I40" s="34">
        <f t="shared" si="6"/>
        <v>99.873752214777952</v>
      </c>
    </row>
    <row r="41" spans="1:9" ht="45" x14ac:dyDescent="0.25">
      <c r="A41" s="12" t="s">
        <v>95</v>
      </c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34"/>
      <c r="I41" s="34"/>
    </row>
    <row r="42" spans="1:9" ht="30" x14ac:dyDescent="0.25">
      <c r="A42" s="12" t="s">
        <v>37</v>
      </c>
      <c r="B42" s="14">
        <v>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34"/>
      <c r="I42" s="34"/>
    </row>
    <row r="43" spans="1:9" ht="60" x14ac:dyDescent="0.25">
      <c r="A43" s="12" t="s">
        <v>38</v>
      </c>
      <c r="B43" s="14">
        <v>0</v>
      </c>
      <c r="C43" s="14">
        <v>0</v>
      </c>
      <c r="D43" s="14">
        <v>285.2</v>
      </c>
      <c r="E43" s="14">
        <v>0</v>
      </c>
      <c r="F43" s="14">
        <v>285.2</v>
      </c>
      <c r="G43" s="14">
        <v>0</v>
      </c>
      <c r="H43" s="34" t="s">
        <v>117</v>
      </c>
      <c r="I43" s="34">
        <f t="shared" ref="I43" si="7">F43/D43*100</f>
        <v>100</v>
      </c>
    </row>
    <row r="44" spans="1:9" ht="30" x14ac:dyDescent="0.25">
      <c r="A44" s="12" t="s">
        <v>39</v>
      </c>
      <c r="B44" s="14">
        <v>-2838.2</v>
      </c>
      <c r="C44" s="14" t="s">
        <v>19</v>
      </c>
      <c r="D44" s="14">
        <v>-3134.9</v>
      </c>
      <c r="E44" s="14" t="s">
        <v>19</v>
      </c>
      <c r="F44" s="14">
        <v>-3134.9</v>
      </c>
      <c r="G44" s="14" t="s">
        <v>117</v>
      </c>
      <c r="H44" s="34">
        <f t="shared" ref="H44" si="8">F44/B44*100-100</f>
        <v>10.45380875202595</v>
      </c>
      <c r="I44" s="34">
        <f t="shared" ref="I44" si="9">F44/D44*100</f>
        <v>100</v>
      </c>
    </row>
  </sheetData>
  <mergeCells count="2">
    <mergeCell ref="A3:I3"/>
    <mergeCell ref="A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abSelected="1" workbookViewId="0">
      <selection activeCell="C33" sqref="C33"/>
    </sheetView>
  </sheetViews>
  <sheetFormatPr defaultRowHeight="12.75" x14ac:dyDescent="0.2"/>
  <cols>
    <col min="1" max="1" width="38.42578125" style="31" customWidth="1"/>
    <col min="2" max="2" width="14.5703125" style="32" customWidth="1"/>
    <col min="3" max="3" width="12.140625" style="18" customWidth="1"/>
    <col min="4" max="4" width="17.28515625" style="18" customWidth="1"/>
    <col min="5" max="5" width="13.7109375" style="18" customWidth="1"/>
    <col min="6" max="6" width="16.5703125" style="18" customWidth="1"/>
    <col min="7" max="7" width="13.42578125" style="18" customWidth="1"/>
    <col min="8" max="8" width="14.7109375" style="18" customWidth="1"/>
    <col min="9" max="9" width="14" style="18" customWidth="1"/>
    <col min="10" max="16384" width="9.140625" style="18"/>
  </cols>
  <sheetData>
    <row r="1" spans="1:9" ht="14.25" x14ac:dyDescent="0.2">
      <c r="A1" s="44" t="s">
        <v>106</v>
      </c>
      <c r="B1" s="44"/>
      <c r="C1" s="44"/>
      <c r="D1" s="44"/>
      <c r="E1" s="44"/>
      <c r="F1" s="44"/>
      <c r="G1" s="44"/>
      <c r="H1" s="44"/>
      <c r="I1" s="44"/>
    </row>
    <row r="2" spans="1:9" ht="27" customHeight="1" x14ac:dyDescent="0.25">
      <c r="A2" s="19"/>
      <c r="B2" s="20"/>
      <c r="C2" s="21"/>
      <c r="D2" s="21"/>
      <c r="E2" s="21"/>
      <c r="F2" s="21"/>
      <c r="G2" s="21"/>
      <c r="H2" s="21"/>
      <c r="I2" s="22" t="s">
        <v>96</v>
      </c>
    </row>
    <row r="3" spans="1:9" ht="68.25" customHeight="1" x14ac:dyDescent="0.2">
      <c r="A3" s="23" t="s">
        <v>0</v>
      </c>
      <c r="B3" s="24" t="s">
        <v>116</v>
      </c>
      <c r="C3" s="23" t="s">
        <v>97</v>
      </c>
      <c r="D3" s="23" t="s">
        <v>126</v>
      </c>
      <c r="E3" s="23" t="s">
        <v>98</v>
      </c>
      <c r="F3" s="23" t="s">
        <v>115</v>
      </c>
      <c r="G3" s="23" t="s">
        <v>98</v>
      </c>
      <c r="H3" s="23" t="s">
        <v>3</v>
      </c>
      <c r="I3" s="23" t="s">
        <v>99</v>
      </c>
    </row>
    <row r="4" spans="1:9" ht="15" x14ac:dyDescent="0.25">
      <c r="A4" s="25">
        <v>1</v>
      </c>
      <c r="B4" s="26">
        <v>2</v>
      </c>
      <c r="C4" s="27">
        <v>3</v>
      </c>
      <c r="D4" s="27">
        <v>4</v>
      </c>
      <c r="E4" s="27">
        <v>5</v>
      </c>
      <c r="F4" s="27">
        <v>6</v>
      </c>
      <c r="G4" s="27">
        <v>7</v>
      </c>
      <c r="H4" s="27">
        <v>8</v>
      </c>
      <c r="I4" s="27">
        <v>9</v>
      </c>
    </row>
    <row r="5" spans="1:9" ht="15" x14ac:dyDescent="0.2">
      <c r="A5" s="28" t="s">
        <v>100</v>
      </c>
      <c r="B5" s="40">
        <f>SUM(B6+B15+B17+B19+B24+B31+B37+B40+B45+B49+B51)</f>
        <v>125178.96259000002</v>
      </c>
      <c r="C5" s="29">
        <f>SUM(C6:C55)</f>
        <v>99.951515643040764</v>
      </c>
      <c r="D5" s="40">
        <f>SUM(D6+D15+D17+D19+D24+D29+D31+D37+D40+D45+D51+D53)</f>
        <v>858187.69244999986</v>
      </c>
      <c r="E5" s="29">
        <f>SUM(E6:E55)</f>
        <v>100.00000000000001</v>
      </c>
      <c r="F5" s="40">
        <f>SUM(F6+F15+F17+F19+F24+F29+F31+F37+F40+F45+F51+F53)</f>
        <v>171819.99869000001</v>
      </c>
      <c r="G5" s="30">
        <f>SUM(G6:G55)</f>
        <v>100</v>
      </c>
      <c r="H5" s="30">
        <f>F5/B5*100-100</f>
        <v>37.2594844492871</v>
      </c>
      <c r="I5" s="30">
        <f>F5/D5*100</f>
        <v>20.021261106586035</v>
      </c>
    </row>
    <row r="6" spans="1:9" ht="30" x14ac:dyDescent="0.2">
      <c r="A6" s="28" t="s">
        <v>41</v>
      </c>
      <c r="B6" s="40">
        <f>SUM(B7:B14)</f>
        <v>13055.297980000001</v>
      </c>
      <c r="C6" s="29">
        <f>B6*100/B5</f>
        <v>10.429306738034056</v>
      </c>
      <c r="D6" s="40">
        <f>SUM(D7:D14)</f>
        <v>89979.55610999999</v>
      </c>
      <c r="E6" s="29">
        <f>D6*100/D5</f>
        <v>10.484834133792058</v>
      </c>
      <c r="F6" s="40">
        <f>SUM(F7:F14)</f>
        <v>17798.097519999999</v>
      </c>
      <c r="G6" s="30">
        <f>F6*100/F5</f>
        <v>10.358571560759682</v>
      </c>
      <c r="H6" s="30">
        <f t="shared" ref="H6:H56" si="0">F6/B6*100-100</f>
        <v>36.328542996611077</v>
      </c>
      <c r="I6" s="30">
        <f t="shared" ref="I6:I56" si="1">F6/D6*100</f>
        <v>19.780157059501192</v>
      </c>
    </row>
    <row r="7" spans="1:9" ht="50.25" customHeight="1" x14ac:dyDescent="0.2">
      <c r="A7" s="28" t="s">
        <v>101</v>
      </c>
      <c r="B7" s="40">
        <v>334.10651000000001</v>
      </c>
      <c r="C7" s="29"/>
      <c r="D7" s="40">
        <v>2857</v>
      </c>
      <c r="E7" s="29"/>
      <c r="F7" s="40">
        <v>616.95702000000006</v>
      </c>
      <c r="G7" s="30"/>
      <c r="H7" s="30">
        <f t="shared" si="0"/>
        <v>84.65878440979796</v>
      </c>
      <c r="I7" s="30">
        <f t="shared" si="1"/>
        <v>21.594575428771439</v>
      </c>
    </row>
    <row r="8" spans="1:9" ht="75" x14ac:dyDescent="0.2">
      <c r="A8" s="28" t="s">
        <v>42</v>
      </c>
      <c r="B8" s="40">
        <v>628.64658999999995</v>
      </c>
      <c r="C8" s="29"/>
      <c r="D8" s="40">
        <v>3144.7</v>
      </c>
      <c r="E8" s="29"/>
      <c r="F8" s="40">
        <v>692.66120999999998</v>
      </c>
      <c r="G8" s="30"/>
      <c r="H8" s="30">
        <f t="shared" si="0"/>
        <v>10.182926467476733</v>
      </c>
      <c r="I8" s="30">
        <f t="shared" si="1"/>
        <v>22.026304893948549</v>
      </c>
    </row>
    <row r="9" spans="1:9" ht="90" x14ac:dyDescent="0.2">
      <c r="A9" s="28" t="s">
        <v>43</v>
      </c>
      <c r="B9" s="40">
        <v>6892.4503000000004</v>
      </c>
      <c r="C9" s="29"/>
      <c r="D9" s="40">
        <v>45312</v>
      </c>
      <c r="E9" s="29"/>
      <c r="F9" s="40">
        <v>9164.9182799999999</v>
      </c>
      <c r="G9" s="30"/>
      <c r="H9" s="30">
        <f t="shared" si="0"/>
        <v>32.970393417272788</v>
      </c>
      <c r="I9" s="30">
        <f t="shared" si="1"/>
        <v>20.226249735169493</v>
      </c>
    </row>
    <row r="10" spans="1:9" ht="15" x14ac:dyDescent="0.2">
      <c r="A10" s="28" t="s">
        <v>44</v>
      </c>
      <c r="B10" s="40">
        <v>11.6</v>
      </c>
      <c r="C10" s="29"/>
      <c r="D10" s="40">
        <v>0.2</v>
      </c>
      <c r="E10" s="29"/>
      <c r="F10" s="40">
        <v>0.2</v>
      </c>
      <c r="G10" s="30"/>
      <c r="H10" s="30" t="s">
        <v>22</v>
      </c>
      <c r="I10" s="30">
        <f t="shared" si="1"/>
        <v>100</v>
      </c>
    </row>
    <row r="11" spans="1:9" ht="60" x14ac:dyDescent="0.2">
      <c r="A11" s="28" t="s">
        <v>45</v>
      </c>
      <c r="B11" s="40">
        <v>1311.3865800000001</v>
      </c>
      <c r="C11" s="29"/>
      <c r="D11" s="40">
        <v>11142.7</v>
      </c>
      <c r="E11" s="29"/>
      <c r="F11" s="40">
        <v>3447.1784200000002</v>
      </c>
      <c r="G11" s="30"/>
      <c r="H11" s="30">
        <f t="shared" si="0"/>
        <v>162.86515910510536</v>
      </c>
      <c r="I11" s="30">
        <f t="shared" si="1"/>
        <v>30.936652875873889</v>
      </c>
    </row>
    <row r="12" spans="1:9" ht="30" x14ac:dyDescent="0.2">
      <c r="A12" s="28" t="s">
        <v>46</v>
      </c>
      <c r="B12" s="40">
        <v>236.011</v>
      </c>
      <c r="C12" s="29"/>
      <c r="D12" s="40">
        <v>250</v>
      </c>
      <c r="E12" s="29"/>
      <c r="F12" s="40">
        <v>0</v>
      </c>
      <c r="G12" s="30"/>
      <c r="H12" s="30" t="s">
        <v>22</v>
      </c>
      <c r="I12" s="30">
        <f t="shared" si="1"/>
        <v>0</v>
      </c>
    </row>
    <row r="13" spans="1:9" ht="15" x14ac:dyDescent="0.2">
      <c r="A13" s="28" t="s">
        <v>47</v>
      </c>
      <c r="B13" s="40">
        <v>0</v>
      </c>
      <c r="C13" s="29"/>
      <c r="D13" s="40">
        <v>440</v>
      </c>
      <c r="E13" s="29"/>
      <c r="F13" s="40">
        <v>0</v>
      </c>
      <c r="G13" s="30"/>
      <c r="H13" s="30" t="s">
        <v>22</v>
      </c>
      <c r="I13" s="30" t="s">
        <v>22</v>
      </c>
    </row>
    <row r="14" spans="1:9" ht="15" x14ac:dyDescent="0.2">
      <c r="A14" s="28" t="s">
        <v>48</v>
      </c>
      <c r="B14" s="40">
        <v>3641.0970000000002</v>
      </c>
      <c r="C14" s="29"/>
      <c r="D14" s="40">
        <v>26832.956109999999</v>
      </c>
      <c r="E14" s="29"/>
      <c r="F14" s="40">
        <v>3876.1825899999999</v>
      </c>
      <c r="G14" s="30"/>
      <c r="H14" s="30">
        <f t="shared" si="0"/>
        <v>6.4564495260631531</v>
      </c>
      <c r="I14" s="30">
        <f t="shared" si="1"/>
        <v>14.445604033002684</v>
      </c>
    </row>
    <row r="15" spans="1:9" ht="15" x14ac:dyDescent="0.2">
      <c r="A15" s="28" t="s">
        <v>49</v>
      </c>
      <c r="B15" s="40">
        <f>SUM(B16)</f>
        <v>66.627120000000005</v>
      </c>
      <c r="C15" s="29">
        <f>B15*100/B5</f>
        <v>5.3225493023316153E-2</v>
      </c>
      <c r="D15" s="40">
        <f>SUM(D16)</f>
        <v>701.4</v>
      </c>
      <c r="E15" s="29">
        <f>D15*100/D5</f>
        <v>8.1730372757689643E-2</v>
      </c>
      <c r="F15" s="40">
        <f>SUM(F16)</f>
        <v>87.891599999999997</v>
      </c>
      <c r="G15" s="30">
        <f>F15*100/F5</f>
        <v>5.1153300355085689E-2</v>
      </c>
      <c r="H15" s="30">
        <f t="shared" si="0"/>
        <v>31.91565236498289</v>
      </c>
      <c r="I15" s="30">
        <f t="shared" si="1"/>
        <v>12.530881094952949</v>
      </c>
    </row>
    <row r="16" spans="1:9" ht="30" x14ac:dyDescent="0.2">
      <c r="A16" s="28" t="s">
        <v>50</v>
      </c>
      <c r="B16" s="40">
        <v>66.627120000000005</v>
      </c>
      <c r="C16" s="29"/>
      <c r="D16" s="40">
        <v>701.4</v>
      </c>
      <c r="E16" s="29"/>
      <c r="F16" s="40">
        <v>87.891599999999997</v>
      </c>
      <c r="G16" s="30"/>
      <c r="H16" s="30">
        <f t="shared" si="0"/>
        <v>31.91565236498289</v>
      </c>
      <c r="I16" s="30">
        <f t="shared" si="1"/>
        <v>12.530881094952949</v>
      </c>
    </row>
    <row r="17" spans="1:9" ht="45" x14ac:dyDescent="0.2">
      <c r="A17" s="28" t="s">
        <v>51</v>
      </c>
      <c r="B17" s="40">
        <f>SUM(B18:B18)</f>
        <v>0</v>
      </c>
      <c r="C17" s="29">
        <f>B17*100/B5</f>
        <v>0</v>
      </c>
      <c r="D17" s="40">
        <f>SUM(D18:D18)</f>
        <v>2700</v>
      </c>
      <c r="E17" s="29">
        <f>D17*100/D5</f>
        <v>0.3146164905129199</v>
      </c>
      <c r="F17" s="40">
        <f>SUM(F18:F18)</f>
        <v>0</v>
      </c>
      <c r="G17" s="30">
        <f>F17*100/F5</f>
        <v>0</v>
      </c>
      <c r="H17" s="30" t="s">
        <v>129</v>
      </c>
      <c r="I17" s="30">
        <f t="shared" si="1"/>
        <v>0</v>
      </c>
    </row>
    <row r="18" spans="1:9" ht="63.75" customHeight="1" x14ac:dyDescent="0.2">
      <c r="A18" s="28" t="s">
        <v>118</v>
      </c>
      <c r="B18" s="40">
        <v>0</v>
      </c>
      <c r="C18" s="29"/>
      <c r="D18" s="40">
        <v>2700</v>
      </c>
      <c r="E18" s="29"/>
      <c r="F18" s="40">
        <v>0</v>
      </c>
      <c r="G18" s="30"/>
      <c r="H18" s="30" t="s">
        <v>22</v>
      </c>
      <c r="I18" s="30">
        <f t="shared" si="1"/>
        <v>0</v>
      </c>
    </row>
    <row r="19" spans="1:9" ht="15" x14ac:dyDescent="0.2">
      <c r="A19" s="28" t="s">
        <v>52</v>
      </c>
      <c r="B19" s="40">
        <f>SUM(B20:B23)</f>
        <v>3715.12039</v>
      </c>
      <c r="C19" s="29">
        <f>B19*100/B5</f>
        <v>2.9678472429653957</v>
      </c>
      <c r="D19" s="40">
        <f>SUM(D20:D23)</f>
        <v>23507.699999999997</v>
      </c>
      <c r="E19" s="29">
        <f>D19*100/D5</f>
        <v>2.7392259533446541</v>
      </c>
      <c r="F19" s="40">
        <f>SUM(F20:F23)</f>
        <v>3271.9237400000002</v>
      </c>
      <c r="G19" s="30">
        <f>F19*100/F5</f>
        <v>1.9042741036817545</v>
      </c>
      <c r="H19" s="30">
        <f t="shared" si="0"/>
        <v>-11.929536689926749</v>
      </c>
      <c r="I19" s="30">
        <f t="shared" si="1"/>
        <v>13.918519208599738</v>
      </c>
    </row>
    <row r="20" spans="1:9" ht="15" x14ac:dyDescent="0.2">
      <c r="A20" s="28" t="s">
        <v>53</v>
      </c>
      <c r="B20" s="40">
        <v>0</v>
      </c>
      <c r="C20" s="29"/>
      <c r="D20" s="40">
        <v>1543.4</v>
      </c>
      <c r="E20" s="29"/>
      <c r="F20" s="40">
        <v>0</v>
      </c>
      <c r="G20" s="30"/>
      <c r="H20" s="30" t="s">
        <v>129</v>
      </c>
      <c r="I20" s="30">
        <f t="shared" si="1"/>
        <v>0</v>
      </c>
    </row>
    <row r="21" spans="1:9" ht="15" x14ac:dyDescent="0.2">
      <c r="A21" s="28" t="s">
        <v>54</v>
      </c>
      <c r="B21" s="40">
        <v>235.94488000000001</v>
      </c>
      <c r="C21" s="29"/>
      <c r="D21" s="40">
        <v>4498</v>
      </c>
      <c r="E21" s="29"/>
      <c r="F21" s="40">
        <v>0</v>
      </c>
      <c r="G21" s="30"/>
      <c r="H21" s="30">
        <f t="shared" si="0"/>
        <v>-100</v>
      </c>
      <c r="I21" s="30">
        <f t="shared" si="1"/>
        <v>0</v>
      </c>
    </row>
    <row r="22" spans="1:9" ht="15" x14ac:dyDescent="0.2">
      <c r="A22" s="28" t="s">
        <v>55</v>
      </c>
      <c r="B22" s="40">
        <v>3479.17551</v>
      </c>
      <c r="C22" s="29"/>
      <c r="D22" s="40">
        <v>17116.3</v>
      </c>
      <c r="E22" s="29"/>
      <c r="F22" s="40">
        <v>3243.8137400000001</v>
      </c>
      <c r="G22" s="30"/>
      <c r="H22" s="30">
        <f t="shared" si="0"/>
        <v>-6.7648720026774356</v>
      </c>
      <c r="I22" s="30">
        <f t="shared" si="1"/>
        <v>18.951606012981777</v>
      </c>
    </row>
    <row r="23" spans="1:9" ht="30" x14ac:dyDescent="0.2">
      <c r="A23" s="28" t="s">
        <v>56</v>
      </c>
      <c r="B23" s="40">
        <v>0</v>
      </c>
      <c r="C23" s="29"/>
      <c r="D23" s="40">
        <v>350</v>
      </c>
      <c r="E23" s="29"/>
      <c r="F23" s="40">
        <v>28.11</v>
      </c>
      <c r="G23" s="30"/>
      <c r="H23" s="30" t="s">
        <v>22</v>
      </c>
      <c r="I23" s="30">
        <f t="shared" si="1"/>
        <v>8.031428571428572</v>
      </c>
    </row>
    <row r="24" spans="1:9" ht="30" x14ac:dyDescent="0.2">
      <c r="A24" s="28" t="s">
        <v>57</v>
      </c>
      <c r="B24" s="40">
        <f>SUM(B25:B28)</f>
        <v>4329.0591199999999</v>
      </c>
      <c r="C24" s="29">
        <f>B24*100/B5</f>
        <v>3.4582960510537326</v>
      </c>
      <c r="D24" s="40">
        <f>SUM(D25:D28)</f>
        <v>64346.048180000005</v>
      </c>
      <c r="E24" s="29">
        <f>D24*100/D5</f>
        <v>7.4978992062099481</v>
      </c>
      <c r="F24" s="40">
        <f>SUM(F25:F28)</f>
        <v>13323.239170000001</v>
      </c>
      <c r="G24" s="30">
        <f>F24*100/F5</f>
        <v>7.7541841878592797</v>
      </c>
      <c r="H24" s="30">
        <f t="shared" si="0"/>
        <v>207.76292955777421</v>
      </c>
      <c r="I24" s="30">
        <f t="shared" si="1"/>
        <v>20.705605933607469</v>
      </c>
    </row>
    <row r="25" spans="1:9" ht="15" x14ac:dyDescent="0.2">
      <c r="A25" s="28" t="s">
        <v>58</v>
      </c>
      <c r="B25" s="40">
        <v>240</v>
      </c>
      <c r="C25" s="29"/>
      <c r="D25" s="40">
        <v>20227.228920000001</v>
      </c>
      <c r="E25" s="29"/>
      <c r="F25" s="40">
        <v>1628.15</v>
      </c>
      <c r="G25" s="30"/>
      <c r="H25" s="30">
        <f t="shared" si="0"/>
        <v>578.39583333333337</v>
      </c>
      <c r="I25" s="30">
        <f t="shared" si="1"/>
        <v>8.0492983316668756</v>
      </c>
    </row>
    <row r="26" spans="1:9" ht="15" x14ac:dyDescent="0.2">
      <c r="A26" s="28" t="s">
        <v>59</v>
      </c>
      <c r="B26" s="40">
        <v>339.59199999999998</v>
      </c>
      <c r="C26" s="29"/>
      <c r="D26" s="40">
        <v>12087.74</v>
      </c>
      <c r="E26" s="29"/>
      <c r="F26" s="40">
        <v>7478.89</v>
      </c>
      <c r="G26" s="30"/>
      <c r="H26" s="30">
        <f t="shared" si="0"/>
        <v>2102.3163089825439</v>
      </c>
      <c r="I26" s="30">
        <f t="shared" si="1"/>
        <v>61.871698100720238</v>
      </c>
    </row>
    <row r="27" spans="1:9" ht="15" x14ac:dyDescent="0.2">
      <c r="A27" s="28" t="s">
        <v>60</v>
      </c>
      <c r="B27" s="40">
        <v>3446.39948</v>
      </c>
      <c r="C27" s="29"/>
      <c r="D27" s="40">
        <v>28609.179260000001</v>
      </c>
      <c r="E27" s="29"/>
      <c r="F27" s="40">
        <v>4000.6565700000001</v>
      </c>
      <c r="G27" s="30"/>
      <c r="H27" s="30">
        <f t="shared" si="0"/>
        <v>16.082206755671862</v>
      </c>
      <c r="I27" s="30">
        <f t="shared" si="1"/>
        <v>13.983821533788381</v>
      </c>
    </row>
    <row r="28" spans="1:9" ht="30" x14ac:dyDescent="0.2">
      <c r="A28" s="28" t="s">
        <v>61</v>
      </c>
      <c r="B28" s="40">
        <v>303.06763999999998</v>
      </c>
      <c r="C28" s="29"/>
      <c r="D28" s="40">
        <v>3421.9</v>
      </c>
      <c r="E28" s="29"/>
      <c r="F28" s="40">
        <v>215.54259999999999</v>
      </c>
      <c r="G28" s="30"/>
      <c r="H28" s="30">
        <f t="shared" si="0"/>
        <v>-28.879704873803092</v>
      </c>
      <c r="I28" s="30">
        <f t="shared" si="1"/>
        <v>6.298915807007802</v>
      </c>
    </row>
    <row r="29" spans="1:9" ht="15" x14ac:dyDescent="0.2">
      <c r="A29" s="28" t="s">
        <v>119</v>
      </c>
      <c r="B29" s="40">
        <f>SUM(B30)</f>
        <v>0</v>
      </c>
      <c r="C29" s="29">
        <f>B29*100/B5</f>
        <v>0</v>
      </c>
      <c r="D29" s="40">
        <f>SUM(D30)</f>
        <v>714.6</v>
      </c>
      <c r="E29" s="29">
        <f>D29*100/D5</f>
        <v>8.3268497822419463E-2</v>
      </c>
      <c r="F29" s="40">
        <f>SUM(F30)</f>
        <v>0</v>
      </c>
      <c r="G29" s="30">
        <f>F29*100/F5</f>
        <v>0</v>
      </c>
      <c r="H29" s="30" t="s">
        <v>129</v>
      </c>
      <c r="I29" s="30">
        <f t="shared" si="1"/>
        <v>0</v>
      </c>
    </row>
    <row r="30" spans="1:9" ht="30" x14ac:dyDescent="0.2">
      <c r="A30" s="28" t="s">
        <v>120</v>
      </c>
      <c r="B30" s="40">
        <v>0</v>
      </c>
      <c r="C30" s="29"/>
      <c r="D30" s="40">
        <v>714.6</v>
      </c>
      <c r="E30" s="29"/>
      <c r="F30" s="40">
        <v>0</v>
      </c>
      <c r="G30" s="30"/>
      <c r="H30" s="30" t="s">
        <v>129</v>
      </c>
      <c r="I30" s="30">
        <f t="shared" si="1"/>
        <v>0</v>
      </c>
    </row>
    <row r="31" spans="1:9" ht="15" x14ac:dyDescent="0.2">
      <c r="A31" s="28" t="s">
        <v>62</v>
      </c>
      <c r="B31" s="40">
        <f>SUM(B32:B36)</f>
        <v>83429.881300000008</v>
      </c>
      <c r="C31" s="29">
        <v>65.599999999999994</v>
      </c>
      <c r="D31" s="40">
        <f>SUM(D32:D36)</f>
        <v>524561.6</v>
      </c>
      <c r="E31" s="29">
        <f>D31*100/D5</f>
        <v>61.124344314756328</v>
      </c>
      <c r="F31" s="40">
        <f>SUM(F32:F36)</f>
        <v>106301.02576</v>
      </c>
      <c r="G31" s="30">
        <f>F31*100/F5</f>
        <v>61.867667658285683</v>
      </c>
      <c r="H31" s="30">
        <f t="shared" si="0"/>
        <v>27.413612609322982</v>
      </c>
      <c r="I31" s="30">
        <f t="shared" si="1"/>
        <v>20.264736450399727</v>
      </c>
    </row>
    <row r="32" spans="1:9" ht="15" x14ac:dyDescent="0.2">
      <c r="A32" s="28" t="s">
        <v>63</v>
      </c>
      <c r="B32" s="40">
        <v>20459.599999999999</v>
      </c>
      <c r="C32" s="29"/>
      <c r="D32" s="40">
        <v>125687.5</v>
      </c>
      <c r="E32" s="29"/>
      <c r="F32" s="40">
        <v>26823.661</v>
      </c>
      <c r="G32" s="30"/>
      <c r="H32" s="30">
        <f t="shared" si="0"/>
        <v>31.105500596297105</v>
      </c>
      <c r="I32" s="30">
        <f t="shared" si="1"/>
        <v>21.341550273495773</v>
      </c>
    </row>
    <row r="33" spans="1:9" ht="15" x14ac:dyDescent="0.2">
      <c r="A33" s="28" t="s">
        <v>64</v>
      </c>
      <c r="B33" s="40">
        <v>51635.517480000002</v>
      </c>
      <c r="C33" s="29"/>
      <c r="D33" s="40">
        <v>332618.09999999998</v>
      </c>
      <c r="E33" s="29"/>
      <c r="F33" s="40">
        <v>67129.460210000005</v>
      </c>
      <c r="G33" s="30"/>
      <c r="H33" s="30">
        <f t="shared" si="0"/>
        <v>30.006366714541542</v>
      </c>
      <c r="I33" s="30">
        <f t="shared" si="1"/>
        <v>20.182142886992622</v>
      </c>
    </row>
    <row r="34" spans="1:9" ht="15" x14ac:dyDescent="0.2">
      <c r="A34" s="28" t="s">
        <v>65</v>
      </c>
      <c r="B34" s="40">
        <v>6083.3176700000004</v>
      </c>
      <c r="C34" s="29"/>
      <c r="D34" s="40">
        <v>36736.699999999997</v>
      </c>
      <c r="E34" s="29"/>
      <c r="F34" s="40">
        <v>7499.61175</v>
      </c>
      <c r="G34" s="30"/>
      <c r="H34" s="30">
        <f t="shared" si="0"/>
        <v>23.281606465900694</v>
      </c>
      <c r="I34" s="30">
        <f t="shared" si="1"/>
        <v>20.414494905639323</v>
      </c>
    </row>
    <row r="35" spans="1:9" ht="15" x14ac:dyDescent="0.2">
      <c r="A35" s="28" t="s">
        <v>66</v>
      </c>
      <c r="B35" s="40">
        <v>0</v>
      </c>
      <c r="C35" s="29"/>
      <c r="D35" s="40">
        <v>439.7</v>
      </c>
      <c r="E35" s="29"/>
      <c r="F35" s="40">
        <v>0</v>
      </c>
      <c r="G35" s="30"/>
      <c r="H35" s="30" t="s">
        <v>22</v>
      </c>
      <c r="I35" s="30">
        <f t="shared" si="1"/>
        <v>0</v>
      </c>
    </row>
    <row r="36" spans="1:9" ht="15" x14ac:dyDescent="0.2">
      <c r="A36" s="28" t="s">
        <v>67</v>
      </c>
      <c r="B36" s="40">
        <v>5251.4461499999998</v>
      </c>
      <c r="C36" s="29"/>
      <c r="D36" s="40">
        <v>29079.599999999999</v>
      </c>
      <c r="E36" s="29"/>
      <c r="F36" s="40">
        <v>4848.2928000000002</v>
      </c>
      <c r="G36" s="30"/>
      <c r="H36" s="30">
        <f t="shared" si="0"/>
        <v>-7.6769967449823184</v>
      </c>
      <c r="I36" s="30">
        <f t="shared" si="1"/>
        <v>16.672487929682667</v>
      </c>
    </row>
    <row r="37" spans="1:9" ht="15" x14ac:dyDescent="0.2">
      <c r="A37" s="28" t="s">
        <v>68</v>
      </c>
      <c r="B37" s="40">
        <f>SUM(B38:B39)</f>
        <v>13130.96494</v>
      </c>
      <c r="C37" s="29">
        <f>B37*100/B5</f>
        <v>10.489753763983479</v>
      </c>
      <c r="D37" s="40">
        <f>SUM(D38:D39)</f>
        <v>68419.363160000008</v>
      </c>
      <c r="E37" s="29">
        <f>D37*100/D5</f>
        <v>7.9725407113067268</v>
      </c>
      <c r="F37" s="40">
        <f>SUM(F38:F39)</f>
        <v>15203.324280000001</v>
      </c>
      <c r="G37" s="30">
        <f>F37*100/F5</f>
        <v>8.8484020462775383</v>
      </c>
      <c r="H37" s="30">
        <f t="shared" si="0"/>
        <v>15.782231918745822</v>
      </c>
      <c r="I37" s="30">
        <f t="shared" si="1"/>
        <v>22.220791860407605</v>
      </c>
    </row>
    <row r="38" spans="1:9" ht="15" x14ac:dyDescent="0.2">
      <c r="A38" s="28" t="s">
        <v>69</v>
      </c>
      <c r="B38" s="40">
        <v>11196.09238</v>
      </c>
      <c r="C38" s="29"/>
      <c r="D38" s="40">
        <v>59369.363160000001</v>
      </c>
      <c r="E38" s="29"/>
      <c r="F38" s="40">
        <v>13296.956980000001</v>
      </c>
      <c r="G38" s="30"/>
      <c r="H38" s="30">
        <f t="shared" si="0"/>
        <v>18.764266394879471</v>
      </c>
      <c r="I38" s="30">
        <f t="shared" si="1"/>
        <v>22.397001201048425</v>
      </c>
    </row>
    <row r="39" spans="1:9" ht="30" x14ac:dyDescent="0.2">
      <c r="A39" s="28" t="s">
        <v>102</v>
      </c>
      <c r="B39" s="40">
        <v>1934.87256</v>
      </c>
      <c r="C39" s="29"/>
      <c r="D39" s="40">
        <v>9050</v>
      </c>
      <c r="E39" s="29"/>
      <c r="F39" s="40">
        <v>1906.3672999999999</v>
      </c>
      <c r="G39" s="30"/>
      <c r="H39" s="30">
        <f t="shared" si="0"/>
        <v>-1.4732370797588885</v>
      </c>
      <c r="I39" s="30">
        <f t="shared" si="1"/>
        <v>21.064832044198894</v>
      </c>
    </row>
    <row r="40" spans="1:9" ht="15" x14ac:dyDescent="0.2">
      <c r="A40" s="28" t="s">
        <v>70</v>
      </c>
      <c r="B40" s="40">
        <f>SUM(B41:B44)</f>
        <v>3642.4835299999995</v>
      </c>
      <c r="C40" s="29">
        <f>B40*100/B5</f>
        <v>2.9098208314205833</v>
      </c>
      <c r="D40" s="40">
        <f>SUM(D41:D44)</f>
        <v>23793.025000000001</v>
      </c>
      <c r="E40" s="29">
        <f>D40*100/D5</f>
        <v>2.7724733422911725</v>
      </c>
      <c r="F40" s="40">
        <f>SUM(F41:F44)</f>
        <v>3588.8594300000004</v>
      </c>
      <c r="G40" s="30">
        <f>F40*100/F5</f>
        <v>2.0887320785487082</v>
      </c>
      <c r="H40" s="30">
        <f t="shared" si="0"/>
        <v>-1.4721851055287942</v>
      </c>
      <c r="I40" s="30">
        <f t="shared" si="1"/>
        <v>15.083661829464729</v>
      </c>
    </row>
    <row r="41" spans="1:9" ht="15" x14ac:dyDescent="0.2">
      <c r="A41" s="28" t="s">
        <v>71</v>
      </c>
      <c r="B41" s="40">
        <v>1014.54674</v>
      </c>
      <c r="C41" s="29"/>
      <c r="D41" s="40">
        <v>4332.1000000000004</v>
      </c>
      <c r="E41" s="29"/>
      <c r="F41" s="40">
        <v>1305.3630700000001</v>
      </c>
      <c r="G41" s="30"/>
      <c r="H41" s="30">
        <f t="shared" si="0"/>
        <v>28.664655706251665</v>
      </c>
      <c r="I41" s="30">
        <f t="shared" si="1"/>
        <v>30.132339281180027</v>
      </c>
    </row>
    <row r="42" spans="1:9" ht="15" x14ac:dyDescent="0.2">
      <c r="A42" s="28" t="s">
        <v>72</v>
      </c>
      <c r="B42" s="40">
        <v>473.57844999999998</v>
      </c>
      <c r="C42" s="29"/>
      <c r="D42" s="40">
        <v>11419.125</v>
      </c>
      <c r="E42" s="29"/>
      <c r="F42" s="40">
        <v>1329.77286</v>
      </c>
      <c r="G42" s="30"/>
      <c r="H42" s="30">
        <f t="shared" si="0"/>
        <v>180.7925191697384</v>
      </c>
      <c r="I42" s="30">
        <f t="shared" si="1"/>
        <v>11.64513795934452</v>
      </c>
    </row>
    <row r="43" spans="1:9" ht="15" x14ac:dyDescent="0.2">
      <c r="A43" s="28" t="s">
        <v>73</v>
      </c>
      <c r="B43" s="40">
        <v>1934.83115</v>
      </c>
      <c r="C43" s="29"/>
      <c r="D43" s="40">
        <v>6619.4</v>
      </c>
      <c r="E43" s="29"/>
      <c r="F43" s="40">
        <v>799.37315000000001</v>
      </c>
      <c r="G43" s="30"/>
      <c r="H43" s="30">
        <f t="shared" si="0"/>
        <v>-58.685120921275228</v>
      </c>
      <c r="I43" s="30">
        <f t="shared" si="1"/>
        <v>12.0762176330181</v>
      </c>
    </row>
    <row r="44" spans="1:9" ht="30" x14ac:dyDescent="0.2">
      <c r="A44" s="28" t="s">
        <v>74</v>
      </c>
      <c r="B44" s="40">
        <v>219.52718999999999</v>
      </c>
      <c r="C44" s="29"/>
      <c r="D44" s="40">
        <v>1422.4</v>
      </c>
      <c r="E44" s="29"/>
      <c r="F44" s="40">
        <v>154.35034999999999</v>
      </c>
      <c r="G44" s="30"/>
      <c r="H44" s="30">
        <f t="shared" si="0"/>
        <v>-29.689643456011069</v>
      </c>
      <c r="I44" s="30">
        <f t="shared" si="1"/>
        <v>10.851402559055117</v>
      </c>
    </row>
    <row r="45" spans="1:9" ht="15" x14ac:dyDescent="0.2">
      <c r="A45" s="28" t="s">
        <v>75</v>
      </c>
      <c r="B45" s="40">
        <f>SUM(B46:B48)</f>
        <v>1670.4233999999999</v>
      </c>
      <c r="C45" s="29">
        <f>B45*100/B5</f>
        <v>1.3344282181592728</v>
      </c>
      <c r="D45" s="40">
        <f>SUM(D46:D48)</f>
        <v>14446.2</v>
      </c>
      <c r="E45" s="29">
        <f>D45*100/D5</f>
        <v>1.6833380537954605</v>
      </c>
      <c r="F45" s="40">
        <f>SUM(F46:F48)</f>
        <v>2510.5360000000001</v>
      </c>
      <c r="G45" s="30">
        <f>F45*100/F5</f>
        <v>1.4611430678273625</v>
      </c>
      <c r="H45" s="30">
        <f t="shared" si="0"/>
        <v>50.293392681160981</v>
      </c>
      <c r="I45" s="30">
        <f t="shared" si="1"/>
        <v>17.378521687364152</v>
      </c>
    </row>
    <row r="46" spans="1:9" ht="15" x14ac:dyDescent="0.2">
      <c r="A46" s="28" t="s">
        <v>127</v>
      </c>
      <c r="B46" s="40">
        <v>1653.886</v>
      </c>
      <c r="C46" s="29"/>
      <c r="D46" s="40">
        <v>12321.2</v>
      </c>
      <c r="E46" s="29"/>
      <c r="F46" s="40">
        <v>2510.5360000000001</v>
      </c>
      <c r="G46" s="30"/>
      <c r="H46" s="30">
        <f t="shared" si="0"/>
        <v>51.796193933560119</v>
      </c>
      <c r="I46" s="30">
        <f t="shared" si="1"/>
        <v>20.375742622471837</v>
      </c>
    </row>
    <row r="47" spans="1:9" ht="15" x14ac:dyDescent="0.2">
      <c r="A47" s="28" t="s">
        <v>76</v>
      </c>
      <c r="B47" s="40">
        <v>0</v>
      </c>
      <c r="C47" s="29"/>
      <c r="D47" s="40">
        <v>0</v>
      </c>
      <c r="E47" s="29"/>
      <c r="F47" s="40">
        <v>0</v>
      </c>
      <c r="G47" s="30"/>
      <c r="H47" s="30" t="s">
        <v>129</v>
      </c>
      <c r="I47" s="30" t="s">
        <v>129</v>
      </c>
    </row>
    <row r="48" spans="1:9" ht="15" x14ac:dyDescent="0.2">
      <c r="A48" s="28" t="s">
        <v>121</v>
      </c>
      <c r="B48" s="40">
        <v>16.537400000000002</v>
      </c>
      <c r="C48" s="29"/>
      <c r="D48" s="40">
        <v>2125</v>
      </c>
      <c r="E48" s="29"/>
      <c r="F48" s="40">
        <v>0</v>
      </c>
      <c r="G48" s="30"/>
      <c r="H48" s="30">
        <f t="shared" si="0"/>
        <v>-100</v>
      </c>
      <c r="I48" s="30">
        <f t="shared" si="1"/>
        <v>0</v>
      </c>
    </row>
    <row r="49" spans="1:9" ht="30" x14ac:dyDescent="0.2">
      <c r="A49" s="28" t="s">
        <v>124</v>
      </c>
      <c r="B49" s="40">
        <f>SUM(B50)</f>
        <v>0</v>
      </c>
      <c r="C49" s="29">
        <f>B49*100/B5</f>
        <v>0</v>
      </c>
      <c r="D49" s="40">
        <f>SUM(D50)</f>
        <v>0</v>
      </c>
      <c r="E49" s="29">
        <f>D49*100/D5</f>
        <v>0</v>
      </c>
      <c r="F49" s="40">
        <f>SUM(F50)</f>
        <v>0</v>
      </c>
      <c r="G49" s="30">
        <f>F49*100/F5</f>
        <v>0</v>
      </c>
      <c r="H49" s="30" t="s">
        <v>129</v>
      </c>
      <c r="I49" s="30" t="s">
        <v>22</v>
      </c>
    </row>
    <row r="50" spans="1:9" ht="15" x14ac:dyDescent="0.2">
      <c r="A50" s="28" t="s">
        <v>125</v>
      </c>
      <c r="B50" s="40">
        <v>0</v>
      </c>
      <c r="C50" s="29"/>
      <c r="D50" s="40">
        <v>0</v>
      </c>
      <c r="E50" s="29"/>
      <c r="F50" s="40">
        <v>0</v>
      </c>
      <c r="G50" s="30"/>
      <c r="H50" s="30" t="s">
        <v>129</v>
      </c>
      <c r="I50" s="30" t="s">
        <v>22</v>
      </c>
    </row>
    <row r="51" spans="1:9" ht="45" x14ac:dyDescent="0.2">
      <c r="A51" s="28" t="s">
        <v>77</v>
      </c>
      <c r="B51" s="40">
        <f>SUM(B52)</f>
        <v>2139.1048099999998</v>
      </c>
      <c r="C51" s="29">
        <f>B51*100/B5</f>
        <v>1.7088373044009257</v>
      </c>
      <c r="D51" s="40">
        <f>SUM(D52)</f>
        <v>8416</v>
      </c>
      <c r="E51" s="29">
        <f>D51*100/D5</f>
        <v>0.98067125339138295</v>
      </c>
      <c r="F51" s="40">
        <f>SUM(F52)</f>
        <v>1297.75119</v>
      </c>
      <c r="G51" s="30">
        <f>F51*100/F5</f>
        <v>0.75529693859526814</v>
      </c>
      <c r="H51" s="30">
        <f t="shared" si="0"/>
        <v>-39.332042827765875</v>
      </c>
      <c r="I51" s="30">
        <f t="shared" si="1"/>
        <v>15.420047409695817</v>
      </c>
    </row>
    <row r="52" spans="1:9" ht="30" x14ac:dyDescent="0.2">
      <c r="A52" s="28" t="s">
        <v>103</v>
      </c>
      <c r="B52" s="40">
        <v>2139.1048099999998</v>
      </c>
      <c r="C52" s="29"/>
      <c r="D52" s="40">
        <v>8416</v>
      </c>
      <c r="E52" s="29"/>
      <c r="F52" s="40">
        <v>1297.75119</v>
      </c>
      <c r="G52" s="30"/>
      <c r="H52" s="30">
        <f t="shared" si="0"/>
        <v>-39.332042827765875</v>
      </c>
      <c r="I52" s="30">
        <f t="shared" si="1"/>
        <v>15.420047409695817</v>
      </c>
    </row>
    <row r="53" spans="1:9" ht="60" x14ac:dyDescent="0.2">
      <c r="A53" s="28" t="s">
        <v>122</v>
      </c>
      <c r="B53" s="40">
        <f>SUM(B54:B55)</f>
        <v>1824</v>
      </c>
      <c r="C53" s="29">
        <v>1</v>
      </c>
      <c r="D53" s="40">
        <f>SUM(D54:D55)</f>
        <v>36602.199999999997</v>
      </c>
      <c r="E53" s="29">
        <f>D53*100/D5</f>
        <v>4.2650576700192575</v>
      </c>
      <c r="F53" s="40">
        <f>SUM(F54:F55)</f>
        <v>8437.3499999999985</v>
      </c>
      <c r="G53" s="30">
        <f>F53*100/F5</f>
        <v>4.9105750578096448</v>
      </c>
      <c r="H53" s="30">
        <f t="shared" si="0"/>
        <v>362.57401315789463</v>
      </c>
      <c r="I53" s="30">
        <f t="shared" si="1"/>
        <v>23.051483244176577</v>
      </c>
    </row>
    <row r="54" spans="1:9" ht="60" x14ac:dyDescent="0.2">
      <c r="A54" s="28" t="s">
        <v>128</v>
      </c>
      <c r="B54" s="40">
        <v>1824</v>
      </c>
      <c r="C54" s="29"/>
      <c r="D54" s="40">
        <v>9337</v>
      </c>
      <c r="E54" s="29"/>
      <c r="F54" s="40">
        <v>2334.4499999999998</v>
      </c>
      <c r="G54" s="30"/>
      <c r="H54" s="30">
        <f t="shared" si="0"/>
        <v>27.985197368421041</v>
      </c>
      <c r="I54" s="30">
        <f t="shared" si="1"/>
        <v>25.002142015636714</v>
      </c>
    </row>
    <row r="55" spans="1:9" ht="30" x14ac:dyDescent="0.2">
      <c r="A55" s="28" t="s">
        <v>123</v>
      </c>
      <c r="B55" s="40">
        <v>0</v>
      </c>
      <c r="C55" s="29"/>
      <c r="D55" s="40">
        <v>27265.200000000001</v>
      </c>
      <c r="E55" s="29"/>
      <c r="F55" s="40">
        <v>6102.9</v>
      </c>
      <c r="G55" s="30"/>
      <c r="H55" s="30" t="s">
        <v>22</v>
      </c>
      <c r="I55" s="30">
        <f t="shared" si="1"/>
        <v>22.383477839883806</v>
      </c>
    </row>
    <row r="56" spans="1:9" ht="30" x14ac:dyDescent="0.2">
      <c r="A56" s="28" t="s">
        <v>104</v>
      </c>
      <c r="B56" s="40">
        <v>672</v>
      </c>
      <c r="C56" s="29"/>
      <c r="D56" s="40">
        <v>-17000</v>
      </c>
      <c r="E56" s="29"/>
      <c r="F56" s="40">
        <v>41</v>
      </c>
      <c r="G56" s="30"/>
      <c r="H56" s="30">
        <f t="shared" si="0"/>
        <v>-93.898809523809518</v>
      </c>
      <c r="I56" s="30">
        <f t="shared" si="1"/>
        <v>-0.24117647058823527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E24" sqref="E24"/>
    </sheetView>
  </sheetViews>
  <sheetFormatPr defaultRowHeight="12.75" x14ac:dyDescent="0.2"/>
  <cols>
    <col min="1" max="1" width="37.7109375" customWidth="1"/>
    <col min="2" max="9" width="17.5703125" customWidth="1"/>
  </cols>
  <sheetData>
    <row r="1" spans="1:9" ht="14.25" x14ac:dyDescent="0.2">
      <c r="A1" s="45" t="s">
        <v>107</v>
      </c>
      <c r="B1" s="46"/>
      <c r="C1" s="46"/>
      <c r="D1" s="46"/>
      <c r="E1" s="46"/>
      <c r="F1" s="46"/>
      <c r="G1" s="46"/>
      <c r="H1" s="46"/>
      <c r="I1" s="46"/>
    </row>
    <row r="2" spans="1:9" ht="15" x14ac:dyDescent="0.25">
      <c r="A2" s="2"/>
      <c r="B2" s="2"/>
      <c r="C2" s="2"/>
      <c r="D2" s="2"/>
      <c r="E2" s="2"/>
      <c r="F2" s="2"/>
      <c r="G2" s="2"/>
      <c r="H2" s="2"/>
      <c r="I2" s="3" t="s">
        <v>84</v>
      </c>
    </row>
    <row r="3" spans="1:9" s="1" customFormat="1" ht="71.25" x14ac:dyDescent="0.2">
      <c r="A3" s="4" t="s">
        <v>0</v>
      </c>
      <c r="B3" s="4" t="s">
        <v>113</v>
      </c>
      <c r="C3" s="4" t="s">
        <v>1</v>
      </c>
      <c r="D3" s="4" t="s">
        <v>114</v>
      </c>
      <c r="E3" s="4" t="s">
        <v>2</v>
      </c>
      <c r="F3" s="4" t="s">
        <v>115</v>
      </c>
      <c r="G3" s="4" t="s">
        <v>2</v>
      </c>
      <c r="H3" s="4" t="s">
        <v>3</v>
      </c>
      <c r="I3" s="4" t="s">
        <v>4</v>
      </c>
    </row>
    <row r="4" spans="1:9" s="1" customFormat="1" ht="15" x14ac:dyDescent="0.25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</row>
    <row r="5" spans="1:9" ht="30" x14ac:dyDescent="0.25">
      <c r="A5" s="6" t="s">
        <v>83</v>
      </c>
      <c r="B5" s="7">
        <v>14236.7</v>
      </c>
      <c r="C5" s="7"/>
      <c r="D5" s="37">
        <v>6617.3</v>
      </c>
      <c r="E5" s="7"/>
      <c r="F5" s="7">
        <v>-23216</v>
      </c>
      <c r="G5" s="7"/>
      <c r="H5" s="7"/>
      <c r="I5" s="7"/>
    </row>
    <row r="6" spans="1:9" ht="60" x14ac:dyDescent="0.25">
      <c r="A6" s="8" t="s">
        <v>78</v>
      </c>
      <c r="B6" s="9">
        <v>0</v>
      </c>
      <c r="C6" s="9"/>
      <c r="D6" s="38">
        <v>0</v>
      </c>
      <c r="E6" s="9"/>
      <c r="F6" s="9">
        <v>0</v>
      </c>
      <c r="G6" s="9"/>
      <c r="H6" s="9"/>
      <c r="I6" s="9"/>
    </row>
    <row r="7" spans="1:9" ht="30" x14ac:dyDescent="0.25">
      <c r="A7" s="10" t="s">
        <v>79</v>
      </c>
      <c r="B7" s="11">
        <v>25153.599999999999</v>
      </c>
      <c r="C7" s="11"/>
      <c r="D7" s="39">
        <v>-45849.599999999999</v>
      </c>
      <c r="E7" s="11"/>
      <c r="F7" s="39">
        <v>-45849.599999999999</v>
      </c>
      <c r="G7" s="11"/>
      <c r="H7" s="11"/>
      <c r="I7" s="11"/>
    </row>
    <row r="8" spans="1:9" ht="45" x14ac:dyDescent="0.25">
      <c r="A8" s="12" t="s">
        <v>80</v>
      </c>
      <c r="B8" s="13">
        <v>-9288</v>
      </c>
      <c r="C8" s="13"/>
      <c r="D8" s="36">
        <v>40004.1</v>
      </c>
      <c r="E8" s="13"/>
      <c r="F8" s="36">
        <v>40004.1</v>
      </c>
      <c r="G8" s="13"/>
      <c r="H8" s="13"/>
      <c r="I8" s="13"/>
    </row>
    <row r="9" spans="1:9" ht="30" x14ac:dyDescent="0.25">
      <c r="A9" s="12" t="s">
        <v>81</v>
      </c>
      <c r="B9" s="13">
        <v>0</v>
      </c>
      <c r="C9" s="13"/>
      <c r="D9" s="36">
        <v>0</v>
      </c>
      <c r="E9" s="13"/>
      <c r="F9" s="13">
        <v>0</v>
      </c>
      <c r="G9" s="13"/>
      <c r="H9" s="13"/>
      <c r="I9" s="13"/>
    </row>
    <row r="10" spans="1:9" ht="30" x14ac:dyDescent="0.25">
      <c r="A10" s="12" t="s">
        <v>82</v>
      </c>
      <c r="B10" s="13">
        <v>-1628.8</v>
      </c>
      <c r="C10" s="13"/>
      <c r="D10" s="36">
        <v>-771.8</v>
      </c>
      <c r="E10" s="13"/>
      <c r="F10" s="36">
        <v>-17370.5</v>
      </c>
      <c r="G10" s="13"/>
      <c r="H10" s="13"/>
      <c r="I10" s="13"/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Доходы</vt:lpstr>
      <vt:lpstr>Расходы</vt:lpstr>
      <vt:lpstr>Источники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Козлова</dc:creator>
  <cp:lastModifiedBy>User12</cp:lastModifiedBy>
  <dcterms:created xsi:type="dcterms:W3CDTF">2021-07-16T11:47:31Z</dcterms:created>
  <dcterms:modified xsi:type="dcterms:W3CDTF">2023-04-10T07:03:58Z</dcterms:modified>
</cp:coreProperties>
</file>