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37" i="4" l="1"/>
  <c r="H37" i="4"/>
  <c r="I32" i="4"/>
  <c r="H32" i="4"/>
  <c r="I31" i="4"/>
  <c r="H31" i="4"/>
  <c r="I30" i="4"/>
  <c r="H30" i="4"/>
  <c r="I29" i="4"/>
  <c r="H29" i="4"/>
  <c r="F28" i="4"/>
  <c r="I28" i="4" s="1"/>
  <c r="D28" i="4"/>
  <c r="B28" i="4"/>
  <c r="F27" i="4"/>
  <c r="I27" i="4" s="1"/>
  <c r="D27" i="4"/>
  <c r="B27" i="4"/>
  <c r="I25" i="4"/>
  <c r="H25" i="4"/>
  <c r="I24" i="4"/>
  <c r="C24" i="4"/>
  <c r="I23" i="4"/>
  <c r="H23" i="4"/>
  <c r="C23" i="4"/>
  <c r="I22" i="4"/>
  <c r="H22" i="4"/>
  <c r="I21" i="4"/>
  <c r="H21" i="4"/>
  <c r="I20" i="4"/>
  <c r="I19" i="4"/>
  <c r="H19" i="4"/>
  <c r="I18" i="4"/>
  <c r="H18" i="4"/>
  <c r="F17" i="4"/>
  <c r="I17" i="4" s="1"/>
  <c r="D17" i="4"/>
  <c r="B17" i="4"/>
  <c r="I16" i="4"/>
  <c r="H16" i="4"/>
  <c r="I15" i="4"/>
  <c r="H15" i="4"/>
  <c r="I14" i="4"/>
  <c r="H14" i="4"/>
  <c r="H13" i="4"/>
  <c r="I12" i="4"/>
  <c r="H12" i="4"/>
  <c r="F11" i="4"/>
  <c r="D11" i="4"/>
  <c r="B11" i="4"/>
  <c r="I10" i="4"/>
  <c r="H10" i="4"/>
  <c r="I9" i="4"/>
  <c r="H9" i="4"/>
  <c r="F8" i="4"/>
  <c r="I8" i="4" s="1"/>
  <c r="D8" i="4"/>
  <c r="B8" i="4"/>
  <c r="C22" i="4" s="1"/>
  <c r="C11" i="4" l="1"/>
  <c r="C27" i="4"/>
  <c r="E11" i="4"/>
  <c r="D7" i="4"/>
  <c r="E27" i="4" s="1"/>
  <c r="H11" i="4"/>
  <c r="F7" i="4"/>
  <c r="I11" i="4"/>
  <c r="G17" i="4"/>
  <c r="H8" i="4"/>
  <c r="H17" i="4"/>
  <c r="H27" i="4"/>
  <c r="H28" i="4"/>
  <c r="B7" i="4"/>
  <c r="B5" i="3"/>
  <c r="B31" i="3"/>
  <c r="G31" i="4" l="1"/>
  <c r="G30" i="4"/>
  <c r="G19" i="4"/>
  <c r="G10" i="4"/>
  <c r="I7" i="4"/>
  <c r="G29" i="4"/>
  <c r="G9" i="4"/>
  <c r="H7" i="4"/>
  <c r="G18" i="4"/>
  <c r="G25" i="4"/>
  <c r="G24" i="4"/>
  <c r="G16" i="4"/>
  <c r="G14" i="4"/>
  <c r="G13" i="4"/>
  <c r="G32" i="4"/>
  <c r="G23" i="4"/>
  <c r="G21" i="4"/>
  <c r="G20" i="4"/>
  <c r="G12" i="4"/>
  <c r="C18" i="4"/>
  <c r="C25" i="4"/>
  <c r="C16" i="4"/>
  <c r="C14" i="4"/>
  <c r="C13" i="4"/>
  <c r="C32" i="4"/>
  <c r="C21" i="4"/>
  <c r="C20" i="4"/>
  <c r="C12" i="4"/>
  <c r="C30" i="4"/>
  <c r="C19" i="4"/>
  <c r="C10" i="4"/>
  <c r="C29" i="4"/>
  <c r="C15" i="4"/>
  <c r="C9" i="4"/>
  <c r="C28" i="4"/>
  <c r="G28" i="4"/>
  <c r="G8" i="4"/>
  <c r="E32" i="4"/>
  <c r="E23" i="4"/>
  <c r="E21" i="4"/>
  <c r="E20" i="4"/>
  <c r="E12" i="4"/>
  <c r="E31" i="4"/>
  <c r="E30" i="4"/>
  <c r="E19" i="4"/>
  <c r="E10" i="4"/>
  <c r="E29" i="4"/>
  <c r="E18" i="4"/>
  <c r="E9" i="4"/>
  <c r="E25" i="4"/>
  <c r="E24" i="4"/>
  <c r="E16" i="4"/>
  <c r="E14" i="4"/>
  <c r="E13" i="4"/>
  <c r="C17" i="4"/>
  <c r="G11" i="4"/>
  <c r="G27" i="4"/>
  <c r="C8" i="4"/>
  <c r="E17" i="4"/>
  <c r="E28" i="4"/>
  <c r="E8" i="4"/>
  <c r="D5" i="3"/>
  <c r="F31" i="3"/>
  <c r="D31" i="3"/>
  <c r="I32" i="3"/>
  <c r="I31" i="3" l="1"/>
  <c r="I7" i="3"/>
  <c r="I8" i="3"/>
  <c r="I9" i="3"/>
  <c r="I10" i="3"/>
  <c r="I12" i="3"/>
  <c r="I14" i="3"/>
  <c r="I15" i="3"/>
  <c r="I16" i="3"/>
  <c r="I17" i="3"/>
  <c r="I19" i="3"/>
  <c r="I20" i="3"/>
  <c r="I21" i="3"/>
  <c r="I22" i="3"/>
  <c r="I24" i="3"/>
  <c r="I25" i="3"/>
  <c r="I27" i="3"/>
  <c r="I28" i="3"/>
  <c r="I29" i="3"/>
  <c r="I30" i="3"/>
  <c r="I34" i="3"/>
  <c r="I35" i="3"/>
  <c r="I36" i="3"/>
  <c r="I37" i="3"/>
  <c r="I38" i="3"/>
  <c r="I40" i="3"/>
  <c r="I41" i="3"/>
  <c r="I43" i="3"/>
  <c r="I44" i="3"/>
  <c r="I45" i="3"/>
  <c r="I46" i="3"/>
  <c r="I48" i="3"/>
  <c r="I50" i="3"/>
  <c r="I51" i="3"/>
  <c r="I53" i="3"/>
  <c r="I55" i="3"/>
  <c r="I56" i="3"/>
  <c r="H7" i="3"/>
  <c r="H8" i="3"/>
  <c r="H9" i="3"/>
  <c r="H10" i="3"/>
  <c r="H12" i="3"/>
  <c r="H14" i="3"/>
  <c r="H15" i="3"/>
  <c r="H16" i="3"/>
  <c r="H17" i="3"/>
  <c r="H20" i="3"/>
  <c r="H21" i="3"/>
  <c r="H22" i="3"/>
  <c r="H24" i="3"/>
  <c r="H25" i="3"/>
  <c r="H29" i="3"/>
  <c r="H30" i="3"/>
  <c r="H34" i="3"/>
  <c r="H35" i="3"/>
  <c r="H36" i="3"/>
  <c r="H37" i="3"/>
  <c r="H38" i="3"/>
  <c r="H40" i="3"/>
  <c r="H41" i="3"/>
  <c r="H43" i="3"/>
  <c r="H44" i="3"/>
  <c r="H45" i="3"/>
  <c r="H46" i="3"/>
  <c r="H48" i="3"/>
  <c r="H49" i="3"/>
  <c r="H50" i="3"/>
  <c r="H53" i="3"/>
  <c r="H55" i="3"/>
  <c r="H56" i="3"/>
  <c r="D47" i="3" l="1"/>
  <c r="F47" i="3"/>
  <c r="I47" i="3" l="1"/>
  <c r="B23" i="3" l="1"/>
  <c r="F23" i="3"/>
  <c r="D23" i="3"/>
  <c r="B47" i="3"/>
  <c r="H47" i="3" s="1"/>
  <c r="H23" i="3" l="1"/>
  <c r="I23" i="3"/>
  <c r="B13" i="3"/>
  <c r="F33" i="3" l="1"/>
  <c r="B29" i="3"/>
  <c r="F29" i="3"/>
  <c r="D29" i="3"/>
  <c r="F15" i="3"/>
  <c r="D15" i="3"/>
  <c r="B6" i="3"/>
  <c r="D6" i="3" l="1"/>
  <c r="F54" i="3" l="1"/>
  <c r="F5" i="3" s="1"/>
  <c r="D54" i="3"/>
  <c r="B54" i="3"/>
  <c r="F52" i="3"/>
  <c r="D52" i="3"/>
  <c r="B52" i="3"/>
  <c r="F42" i="3"/>
  <c r="D42" i="3"/>
  <c r="B42" i="3"/>
  <c r="F39" i="3"/>
  <c r="D39" i="3"/>
  <c r="B39" i="3"/>
  <c r="D33" i="3"/>
  <c r="I33" i="3" s="1"/>
  <c r="B33" i="3"/>
  <c r="H33" i="3" s="1"/>
  <c r="F18" i="3"/>
  <c r="D18" i="3"/>
  <c r="B18" i="3"/>
  <c r="F13" i="3"/>
  <c r="D13" i="3"/>
  <c r="F6" i="3"/>
  <c r="H39" i="3" l="1"/>
  <c r="I54" i="3"/>
  <c r="H54" i="3"/>
  <c r="H52" i="3"/>
  <c r="I52" i="3"/>
  <c r="I42" i="3"/>
  <c r="H42" i="3"/>
  <c r="I39" i="3"/>
  <c r="I18" i="3"/>
  <c r="H18" i="3"/>
  <c r="I13" i="3"/>
  <c r="H13" i="3"/>
  <c r="B57" i="3"/>
  <c r="F57" i="3"/>
  <c r="I6" i="3"/>
  <c r="H6" i="3"/>
  <c r="D57" i="3"/>
  <c r="H57" i="3" l="1"/>
  <c r="I57" i="3"/>
  <c r="E42" i="3"/>
  <c r="E23" i="3"/>
  <c r="I5" i="3"/>
  <c r="E47" i="3"/>
  <c r="E15" i="3"/>
  <c r="E6" i="3"/>
  <c r="E39" i="3"/>
  <c r="E33" i="3"/>
  <c r="E52" i="3"/>
  <c r="E18" i="3"/>
  <c r="E54" i="3"/>
  <c r="E13" i="3"/>
  <c r="C52" i="3"/>
  <c r="C42" i="3"/>
  <c r="C33" i="3"/>
  <c r="H5" i="3"/>
  <c r="C54" i="3"/>
  <c r="C47" i="3"/>
  <c r="C39" i="3"/>
  <c r="C13" i="3"/>
  <c r="C6" i="3"/>
  <c r="G54" i="3"/>
  <c r="G33" i="3"/>
  <c r="G6" i="3"/>
  <c r="G15" i="3"/>
  <c r="G47" i="3"/>
  <c r="G39" i="3"/>
  <c r="G18" i="3"/>
  <c r="G52" i="3"/>
  <c r="G13" i="3"/>
  <c r="G42" i="3"/>
  <c r="G23" i="3"/>
  <c r="C15" i="3"/>
  <c r="C23" i="3"/>
  <c r="E5" i="3" l="1"/>
  <c r="C5" i="3"/>
</calcChain>
</file>

<file path=xl/sharedStrings.xml><?xml version="1.0" encoding="utf-8"?>
<sst xmlns="http://schemas.openxmlformats.org/spreadsheetml/2006/main" count="164" uniqueCount="119">
  <si>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</si>
  <si>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</si>
  <si>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</si>
  <si>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</si>
  <si>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</si>
  <si>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</si>
  <si>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</si>
  <si>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</si>
  <si>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</si>
  <si>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</si>
  <si>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</si>
  <si>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</si>
  <si>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</si>
  <si>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</si>
  <si>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</si>
  <si>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</si>
  <si>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</si>
  <si>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</si>
  <si>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</si>
  <si>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</si>
  <si>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</si>
  <si>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</si>
  <si>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</si>
  <si>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</si>
  <si>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</si>
  <si>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</si>
  <si>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</si>
  <si>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</si>
  <si>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</si>
  <si>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</si>
  <si>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</si>
  <si>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</si>
  <si>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</si>
  <si>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</si>
  <si>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</si>
  <si>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</si>
  <si>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</si>
  <si>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</si>
  <si>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</si>
  <si>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</si>
  <si>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</si>
  <si>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</si>
  <si>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</si>
  <si>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</si>
  <si>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</si>
  <si>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</si>
  <si>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</si>
  <si>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</si>
  <si>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</si>
  <si>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</si>
  <si>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</si>
  <si>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</si>
  <si>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</si>
  <si>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</si>
  <si>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</si>
  <si>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</si>
  <si>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</si>
  <si>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</si>
  <si>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</si>
  <si>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</si>
  <si>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</si>
  <si>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</si>
  <si>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</si>
  <si>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</si>
  <si>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</si>
  <si>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</si>
  <si>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</si>
  <si>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</si>
  <si>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</si>
  <si>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</si>
  <si>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</si>
  <si>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</si>
  <si>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</si>
  <si>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</si>
  <si>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</si>
  <si>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</si>
  <si>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</si>
  <si>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</si>
  <si>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</si>
  <si>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</si>
  <si>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</si>
  <si>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</si>
  <si>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</si>
  <si>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</si>
  <si>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</si>
  <si>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</si>
  <si>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</si>
  <si>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</si>
  <si>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</si>
  <si>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</si>
  <si>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</si>
  <si>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</si>
  <si>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</si>
  <si>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</si>
  <si>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</si>
  <si>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</si>
  <si>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</si>
  <si>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</si>
  <si>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</si>
  <si>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</si>
  <si>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</si>
  <si>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</si>
  <si>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</si>
  <si>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</si>
  <si>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</si>
  <si>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</si>
  <si>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х</t>
  </si>
  <si>
    <t>Другие вопросы в области жилищно-коммунального хозяйства</t>
  </si>
  <si>
    <t>в 9,07 раз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</si>
  <si>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</si>
  <si>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Другие вопросы в области физической культуры и спорта</t>
  </si>
  <si>
    <t>Факт на 01.10.2022 отчетный год</t>
  </si>
  <si>
    <t>План на 2023 год по состоянию на 01.10.2023 (текущий ) год</t>
  </si>
  <si>
    <t>Факт на 01.10.2023 (текущий) год</t>
  </si>
  <si>
    <t>Информация об исполнении  бюджета Кемского муниципального района за 9 месяцев 2023 года</t>
  </si>
  <si>
    <t>1. Доходы  бюджета Кемского муниципального района</t>
  </si>
  <si>
    <t>Факт на 01.10.2022 (отчетный) год</t>
  </si>
  <si>
    <t>План на 2023 год по состоянию на 01.10.2023 (текущий) год</t>
  </si>
  <si>
    <t>в 6,9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</si>
</sst>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66" fontId="0" fillId="0" borderId="0" xfId="0" applyNumberFormat="1" applyFill="1"/>
    <xf numFmtId="167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1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/>
    <xf numFmtId="167" fontId="2" fillId="0" borderId="1" xfId="0" applyNumberFormat="1" applyFont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N11" sqref="N11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5" x14ac:dyDescent="0.25">
      <c r="A1" s="61" t="s">
        <v>114</v>
      </c>
      <c r="B1" s="62"/>
      <c r="C1" s="62"/>
      <c r="D1" s="62"/>
      <c r="E1" s="62"/>
      <c r="F1" s="62"/>
      <c r="G1" s="62"/>
      <c r="H1" s="62"/>
      <c r="I1" s="62"/>
    </row>
    <row r="3" spans="1:9" ht="14.25" x14ac:dyDescent="0.2">
      <c r="A3" s="60" t="s">
        <v>115</v>
      </c>
      <c r="B3" s="60"/>
      <c r="C3" s="60"/>
      <c r="D3" s="60"/>
      <c r="E3" s="60"/>
      <c r="F3" s="60"/>
      <c r="G3" s="60"/>
      <c r="H3" s="60"/>
      <c r="I3" s="60"/>
    </row>
    <row r="4" spans="1:9" ht="15" x14ac:dyDescent="0.25">
      <c r="I4" s="2" t="s">
        <v>80</v>
      </c>
    </row>
    <row r="5" spans="1:9" ht="71.25" x14ac:dyDescent="0.2">
      <c r="A5" s="3" t="s">
        <v>0</v>
      </c>
      <c r="B5" s="3" t="s">
        <v>116</v>
      </c>
      <c r="C5" s="3" t="s">
        <v>1</v>
      </c>
      <c r="D5" s="3" t="s">
        <v>117</v>
      </c>
      <c r="E5" s="3" t="s">
        <v>2</v>
      </c>
      <c r="F5" s="3" t="s">
        <v>113</v>
      </c>
      <c r="G5" s="3" t="s">
        <v>2</v>
      </c>
      <c r="H5" s="3" t="s">
        <v>3</v>
      </c>
      <c r="I5" s="3" t="s">
        <v>4</v>
      </c>
    </row>
    <row r="6" spans="1:9" ht="15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 s="17" customFormat="1" ht="14.25" x14ac:dyDescent="0.2">
      <c r="A7" s="15" t="s">
        <v>37</v>
      </c>
      <c r="B7" s="16">
        <f>B8+B27</f>
        <v>489662.1</v>
      </c>
      <c r="C7" s="16">
        <v>100</v>
      </c>
      <c r="D7" s="16">
        <f>D8+D27</f>
        <v>752049.4</v>
      </c>
      <c r="E7" s="16">
        <v>100</v>
      </c>
      <c r="F7" s="16">
        <f>F8+F27</f>
        <v>528952</v>
      </c>
      <c r="G7" s="16">
        <v>100</v>
      </c>
      <c r="H7" s="52">
        <f t="shared" ref="H7:H15" si="0">F7/B7*100-100</f>
        <v>8.0238801410196885</v>
      </c>
      <c r="I7" s="52">
        <f>F7/D7*100</f>
        <v>70.334741308217247</v>
      </c>
    </row>
    <row r="8" spans="1:9" ht="30" x14ac:dyDescent="0.25">
      <c r="A8" s="11" t="s">
        <v>14</v>
      </c>
      <c r="B8" s="14">
        <f>B9+B11+B16+B17+B21+B23+B24+B25+B26</f>
        <v>203127.6</v>
      </c>
      <c r="C8" s="30">
        <f>B8*100/B7</f>
        <v>41.48321873389834</v>
      </c>
      <c r="D8" s="14">
        <f>D9+D11+D16+D17+D21+D23+D24+D25+D26</f>
        <v>322834.8</v>
      </c>
      <c r="E8" s="30">
        <f>D8*100/D7</f>
        <v>42.927339613594533</v>
      </c>
      <c r="F8" s="14">
        <f>F9+F11+F16+F17+F21+F23+F24+F25+F26</f>
        <v>243447.00000000003</v>
      </c>
      <c r="G8" s="30">
        <f>F8*100/F7</f>
        <v>46.024402970401859</v>
      </c>
      <c r="H8" s="30">
        <f t="shared" si="0"/>
        <v>19.849296698233033</v>
      </c>
      <c r="I8" s="30">
        <f t="shared" ref="I8:I25" si="1">F8/D8*100</f>
        <v>75.409156633671472</v>
      </c>
    </row>
    <row r="9" spans="1:9" ht="15" x14ac:dyDescent="0.25">
      <c r="A9" s="11" t="s">
        <v>15</v>
      </c>
      <c r="B9" s="14">
        <v>123170.4</v>
      </c>
      <c r="C9" s="30">
        <f>B9*100/B7</f>
        <v>25.154162431603346</v>
      </c>
      <c r="D9" s="14">
        <v>233275.3</v>
      </c>
      <c r="E9" s="30">
        <f>D9*100/D7</f>
        <v>31.018613936797237</v>
      </c>
      <c r="F9" s="14">
        <v>183396</v>
      </c>
      <c r="G9" s="30">
        <f>F9*100/F7</f>
        <v>34.671577005096871</v>
      </c>
      <c r="H9" s="30">
        <f t="shared" si="0"/>
        <v>48.896163363925098</v>
      </c>
      <c r="I9" s="30">
        <f t="shared" si="1"/>
        <v>78.617839093980379</v>
      </c>
    </row>
    <row r="10" spans="1:9" ht="15" x14ac:dyDescent="0.25">
      <c r="A10" s="11" t="s">
        <v>16</v>
      </c>
      <c r="B10" s="14">
        <v>123170.4</v>
      </c>
      <c r="C10" s="30">
        <f>B10*100/B7</f>
        <v>25.154162431603346</v>
      </c>
      <c r="D10" s="14">
        <v>233275.3</v>
      </c>
      <c r="E10" s="30">
        <f>D10*100/D7</f>
        <v>31.018613936797237</v>
      </c>
      <c r="F10" s="14">
        <v>183396</v>
      </c>
      <c r="G10" s="30">
        <f>F10*100/F7</f>
        <v>34.671577005096871</v>
      </c>
      <c r="H10" s="30">
        <f t="shared" si="0"/>
        <v>48.896163363925098</v>
      </c>
      <c r="I10" s="30">
        <f t="shared" si="1"/>
        <v>78.617839093980379</v>
      </c>
    </row>
    <row r="11" spans="1:9" ht="30" x14ac:dyDescent="0.25">
      <c r="A11" s="11" t="s">
        <v>18</v>
      </c>
      <c r="B11" s="14">
        <f>B12+B13+B14+B15</f>
        <v>66198</v>
      </c>
      <c r="C11" s="30">
        <f>B11*100/B7</f>
        <v>13.519118592188368</v>
      </c>
      <c r="D11" s="14">
        <f>D12+D13+D14+D15</f>
        <v>67826</v>
      </c>
      <c r="E11" s="30">
        <f>D11*100/D7</f>
        <v>9.0188224337390608</v>
      </c>
      <c r="F11" s="14">
        <f>F12+F13+F14+F15</f>
        <v>43404.2</v>
      </c>
      <c r="G11" s="30">
        <f>F11*100/F7</f>
        <v>8.2056973033469962</v>
      </c>
      <c r="H11" s="30">
        <f t="shared" si="0"/>
        <v>-34.432762319103304</v>
      </c>
      <c r="I11" s="30">
        <f t="shared" si="1"/>
        <v>63.993453837761329</v>
      </c>
    </row>
    <row r="12" spans="1:9" ht="15" x14ac:dyDescent="0.25">
      <c r="A12" s="11" t="s">
        <v>99</v>
      </c>
      <c r="B12" s="14">
        <v>1488.7</v>
      </c>
      <c r="C12" s="30">
        <f>B12*100/B7</f>
        <v>0.30402598036482709</v>
      </c>
      <c r="D12" s="14">
        <v>1906</v>
      </c>
      <c r="E12" s="30">
        <f>D12*100/D7</f>
        <v>0.25344079790503121</v>
      </c>
      <c r="F12" s="14">
        <v>1335.1</v>
      </c>
      <c r="G12" s="30">
        <f>F12*100/F7</f>
        <v>0.25240475506284127</v>
      </c>
      <c r="H12" s="30">
        <f t="shared" si="0"/>
        <v>-10.317726875797689</v>
      </c>
      <c r="I12" s="30">
        <f t="shared" si="1"/>
        <v>70.047219307450149</v>
      </c>
    </row>
    <row r="13" spans="1:9" ht="15" x14ac:dyDescent="0.25">
      <c r="A13" s="11" t="s">
        <v>81</v>
      </c>
      <c r="B13" s="14">
        <v>-71.2</v>
      </c>
      <c r="C13" s="30">
        <f>B13*100/B7</f>
        <v>-1.4540639351095378E-2</v>
      </c>
      <c r="D13" s="14">
        <v>0</v>
      </c>
      <c r="E13" s="30">
        <f>D13*100/D7</f>
        <v>0</v>
      </c>
      <c r="F13" s="14">
        <v>-60.4</v>
      </c>
      <c r="G13" s="30">
        <f>F13*100/F7</f>
        <v>-1.1418805487076331E-2</v>
      </c>
      <c r="H13" s="30">
        <f t="shared" si="0"/>
        <v>-15.168539325842701</v>
      </c>
      <c r="I13" s="30" t="s">
        <v>106</v>
      </c>
    </row>
    <row r="14" spans="1:9" ht="15" x14ac:dyDescent="0.25">
      <c r="A14" s="11" t="s">
        <v>19</v>
      </c>
      <c r="B14" s="14">
        <v>64084.6</v>
      </c>
      <c r="C14" s="30">
        <f>B14*100/B7</f>
        <v>13.087514839314704</v>
      </c>
      <c r="D14" s="14">
        <v>64900</v>
      </c>
      <c r="E14" s="30">
        <f>D14*100/D7</f>
        <v>8.6297522476581996</v>
      </c>
      <c r="F14" s="14">
        <v>41495.199999999997</v>
      </c>
      <c r="G14" s="30">
        <f>F14*100/F7</f>
        <v>7.8447949908498309</v>
      </c>
      <c r="H14" s="30">
        <f t="shared" si="0"/>
        <v>-35.249342275679339</v>
      </c>
      <c r="I14" s="30">
        <f t="shared" si="1"/>
        <v>63.937134052388288</v>
      </c>
    </row>
    <row r="15" spans="1:9" ht="15" x14ac:dyDescent="0.25">
      <c r="A15" s="11" t="s">
        <v>82</v>
      </c>
      <c r="B15" s="14">
        <v>695.9</v>
      </c>
      <c r="C15" s="30">
        <f>B15*100/B7</f>
        <v>0.14211841185993362</v>
      </c>
      <c r="D15" s="14">
        <v>1020</v>
      </c>
      <c r="E15" s="30">
        <v>0</v>
      </c>
      <c r="F15" s="14">
        <v>634.29999999999995</v>
      </c>
      <c r="G15" s="30">
        <v>0</v>
      </c>
      <c r="H15" s="30">
        <f t="shared" si="0"/>
        <v>-8.8518465296738071</v>
      </c>
      <c r="I15" s="30">
        <f t="shared" si="1"/>
        <v>62.186274509803916</v>
      </c>
    </row>
    <row r="16" spans="1:9" ht="15" x14ac:dyDescent="0.25">
      <c r="A16" s="11" t="s">
        <v>20</v>
      </c>
      <c r="B16" s="14">
        <v>1769.4</v>
      </c>
      <c r="C16" s="30">
        <f>B16*100/B7</f>
        <v>0.36135122567174388</v>
      </c>
      <c r="D16" s="14">
        <v>2800</v>
      </c>
      <c r="E16" s="30">
        <f>D16*100/D7</f>
        <v>0.37231596754149393</v>
      </c>
      <c r="F16" s="14">
        <v>2080.1999999999998</v>
      </c>
      <c r="G16" s="30">
        <f>F16*100/F7</f>
        <v>0.39326819824861231</v>
      </c>
      <c r="H16" s="30">
        <f>F16/B16*100-100</f>
        <v>17.565276364869419</v>
      </c>
      <c r="I16" s="30">
        <f t="shared" si="1"/>
        <v>74.292857142857144</v>
      </c>
    </row>
    <row r="17" spans="1:9" ht="60" x14ac:dyDescent="0.25">
      <c r="A17" s="11" t="s">
        <v>83</v>
      </c>
      <c r="B17" s="14">
        <f>B18+B19+B20</f>
        <v>3464.7</v>
      </c>
      <c r="C17" s="30">
        <f>B17*100/B7</f>
        <v>0.70756956685028316</v>
      </c>
      <c r="D17" s="14">
        <f>D18+D19+D20</f>
        <v>5031.7</v>
      </c>
      <c r="E17" s="30">
        <f>D17*100/D7</f>
        <v>0.66906509067090536</v>
      </c>
      <c r="F17" s="14">
        <f>F18+F19+F20</f>
        <v>3958.1000000000004</v>
      </c>
      <c r="G17" s="30">
        <f>F17*100/F7</f>
        <v>0.74829096023835817</v>
      </c>
      <c r="H17" s="30">
        <f>F17/B17*100-100</f>
        <v>14.240771206742295</v>
      </c>
      <c r="I17" s="30">
        <f t="shared" si="1"/>
        <v>78.663274837530068</v>
      </c>
    </row>
    <row r="18" spans="1:9" ht="30" x14ac:dyDescent="0.25">
      <c r="A18" s="11" t="s">
        <v>84</v>
      </c>
      <c r="B18" s="14">
        <v>2324</v>
      </c>
      <c r="C18" s="30">
        <f>B18*100/B7</f>
        <v>0.47461300353856262</v>
      </c>
      <c r="D18" s="14">
        <v>2441.5</v>
      </c>
      <c r="E18" s="30">
        <f>D18*100/D7</f>
        <v>0.32464622669734194</v>
      </c>
      <c r="F18" s="14">
        <v>1783.4</v>
      </c>
      <c r="G18" s="30">
        <f>F18*100/F7</f>
        <v>0.33715724678231673</v>
      </c>
      <c r="H18" s="30">
        <f>F18/B18*100-100</f>
        <v>-23.261617900172112</v>
      </c>
      <c r="I18" s="30">
        <f t="shared" si="1"/>
        <v>73.045259062052025</v>
      </c>
    </row>
    <row r="19" spans="1:9" ht="15" x14ac:dyDescent="0.25">
      <c r="A19" s="11" t="s">
        <v>85</v>
      </c>
      <c r="B19" s="14">
        <v>992.2</v>
      </c>
      <c r="C19" s="30">
        <f>B19*100/B7</f>
        <v>0.2026295275864724</v>
      </c>
      <c r="D19" s="14">
        <v>1545</v>
      </c>
      <c r="E19" s="30">
        <f>D19*100/D7</f>
        <v>0.20543863208986005</v>
      </c>
      <c r="F19" s="14">
        <v>1145.5</v>
      </c>
      <c r="G19" s="30">
        <f>F19*100/F7</f>
        <v>0.21656029280539632</v>
      </c>
      <c r="H19" s="30">
        <f>F19/B19*100-100</f>
        <v>15.450514009272311</v>
      </c>
      <c r="I19" s="30">
        <f t="shared" si="1"/>
        <v>74.14239482200648</v>
      </c>
    </row>
    <row r="20" spans="1:9" ht="30" x14ac:dyDescent="0.25">
      <c r="A20" s="11" t="s">
        <v>86</v>
      </c>
      <c r="B20" s="14">
        <v>148.5</v>
      </c>
      <c r="C20" s="30">
        <f>B20*100/B7</f>
        <v>3.0327035725248086E-2</v>
      </c>
      <c r="D20" s="14">
        <v>1045.2</v>
      </c>
      <c r="E20" s="30">
        <f>D20*100/D7</f>
        <v>0.13898023188370337</v>
      </c>
      <c r="F20" s="14">
        <v>1029.2</v>
      </c>
      <c r="G20" s="30">
        <f>F20*100/F7</f>
        <v>0.19457342065064506</v>
      </c>
      <c r="H20" s="14" t="s">
        <v>118</v>
      </c>
      <c r="I20" s="30">
        <f t="shared" si="1"/>
        <v>98.469192499043245</v>
      </c>
    </row>
    <row r="21" spans="1:9" ht="30" x14ac:dyDescent="0.25">
      <c r="A21" s="11" t="s">
        <v>21</v>
      </c>
      <c r="B21" s="14">
        <v>761.2</v>
      </c>
      <c r="C21" s="30">
        <f>B21*100/B7</f>
        <v>0.15545413868053093</v>
      </c>
      <c r="D21" s="14">
        <v>903</v>
      </c>
      <c r="E21" s="30">
        <f>D21*100/D7</f>
        <v>0.12007189953213179</v>
      </c>
      <c r="F21" s="14">
        <v>369.4</v>
      </c>
      <c r="G21" s="30">
        <f>F21*100/F7</f>
        <v>6.983620441930459E-2</v>
      </c>
      <c r="H21" s="14">
        <f t="shared" ref="H21:H25" si="2">F21/B21*100-100</f>
        <v>-51.471361008933272</v>
      </c>
      <c r="I21" s="30">
        <f t="shared" si="1"/>
        <v>40.908084163898117</v>
      </c>
    </row>
    <row r="22" spans="1:9" ht="30" x14ac:dyDescent="0.25">
      <c r="A22" s="11" t="s">
        <v>22</v>
      </c>
      <c r="B22" s="14">
        <v>761.2</v>
      </c>
      <c r="C22" s="30">
        <f>B22*100/B8</f>
        <v>0.37473981871493584</v>
      </c>
      <c r="D22" s="14">
        <v>903</v>
      </c>
      <c r="E22" s="30">
        <v>0</v>
      </c>
      <c r="F22" s="14">
        <v>369.4</v>
      </c>
      <c r="G22" s="30">
        <v>0</v>
      </c>
      <c r="H22" s="14">
        <f t="shared" si="2"/>
        <v>-51.471361008933272</v>
      </c>
      <c r="I22" s="30">
        <f t="shared" si="1"/>
        <v>40.908084163898117</v>
      </c>
    </row>
    <row r="23" spans="1:9" ht="60" x14ac:dyDescent="0.25">
      <c r="A23" s="11" t="s">
        <v>23</v>
      </c>
      <c r="B23" s="14">
        <v>6275</v>
      </c>
      <c r="C23" s="30">
        <f>B23*100/B9</f>
        <v>5.0945681754707302</v>
      </c>
      <c r="D23" s="14">
        <v>10181.1</v>
      </c>
      <c r="E23" s="30">
        <f>D23*100/D7</f>
        <v>1.3537807489773943</v>
      </c>
      <c r="F23" s="14">
        <v>6799.4</v>
      </c>
      <c r="G23" s="30">
        <f>F23*100/F7</f>
        <v>1.2854474508083908</v>
      </c>
      <c r="H23" s="14">
        <f t="shared" si="2"/>
        <v>8.3569721115537732</v>
      </c>
      <c r="I23" s="30">
        <f t="shared" si="1"/>
        <v>66.784532123247971</v>
      </c>
    </row>
    <row r="24" spans="1:9" ht="45" x14ac:dyDescent="0.25">
      <c r="A24" s="11" t="s">
        <v>24</v>
      </c>
      <c r="B24" s="14">
        <v>537.1</v>
      </c>
      <c r="C24" s="30">
        <f>B24*100/B10</f>
        <v>0.43606256048531145</v>
      </c>
      <c r="D24" s="14">
        <v>1528.9</v>
      </c>
      <c r="E24" s="30">
        <f>D24*100/D7</f>
        <v>0.20329781527649646</v>
      </c>
      <c r="F24" s="14">
        <v>2252.1</v>
      </c>
      <c r="G24" s="30">
        <f>F24*100/F7</f>
        <v>0.42576642114974517</v>
      </c>
      <c r="H24" s="14" t="s">
        <v>108</v>
      </c>
      <c r="I24" s="30">
        <f t="shared" si="1"/>
        <v>147.30198181699259</v>
      </c>
    </row>
    <row r="25" spans="1:9" ht="30" x14ac:dyDescent="0.25">
      <c r="A25" s="11" t="s">
        <v>25</v>
      </c>
      <c r="B25" s="14">
        <v>633.9</v>
      </c>
      <c r="C25" s="30">
        <f>B25*100/B7</f>
        <v>0.12945661916656406</v>
      </c>
      <c r="D25" s="14">
        <v>1288.8</v>
      </c>
      <c r="E25" s="30">
        <f>D25*100/D7</f>
        <v>0.17137172105981335</v>
      </c>
      <c r="F25" s="14">
        <v>1187.5999999999999</v>
      </c>
      <c r="G25" s="30">
        <f>F25*100/F7</f>
        <v>0.22451942709357367</v>
      </c>
      <c r="H25" s="30">
        <f t="shared" si="2"/>
        <v>87.348162170689363</v>
      </c>
      <c r="I25" s="30">
        <f t="shared" si="1"/>
        <v>92.147734326505272</v>
      </c>
    </row>
    <row r="26" spans="1:9" ht="15" x14ac:dyDescent="0.25">
      <c r="A26" s="11" t="s">
        <v>26</v>
      </c>
      <c r="B26" s="14">
        <v>317.89999999999998</v>
      </c>
      <c r="C26" s="30">
        <v>0</v>
      </c>
      <c r="D26" s="14">
        <v>0</v>
      </c>
      <c r="E26" s="30">
        <v>0</v>
      </c>
      <c r="F26" s="14">
        <v>0</v>
      </c>
      <c r="G26" s="30" t="s">
        <v>17</v>
      </c>
      <c r="H26" s="30"/>
      <c r="I26" s="30"/>
    </row>
    <row r="27" spans="1:9" ht="28.5" x14ac:dyDescent="0.2">
      <c r="A27" s="15" t="s">
        <v>27</v>
      </c>
      <c r="B27" s="14">
        <f>B28+B36+B37</f>
        <v>286534.5</v>
      </c>
      <c r="C27" s="30">
        <f>B27*100/B7</f>
        <v>58.516781266101667</v>
      </c>
      <c r="D27" s="14">
        <f>D28+D36+D37</f>
        <v>429214.60000000003</v>
      </c>
      <c r="E27" s="30">
        <f>D27*100/D7</f>
        <v>57.072660386405467</v>
      </c>
      <c r="F27" s="14">
        <f>F28+F36+F37+F35</f>
        <v>285505</v>
      </c>
      <c r="G27" s="30">
        <f>F27*100/F7</f>
        <v>53.975597029598148</v>
      </c>
      <c r="H27" s="30">
        <f t="shared" ref="H27:H32" si="3">F27/B27*100-100</f>
        <v>-0.35929355801830809</v>
      </c>
      <c r="I27" s="30">
        <f>F27*100/D27</f>
        <v>66.518007542147913</v>
      </c>
    </row>
    <row r="28" spans="1:9" ht="60" x14ac:dyDescent="0.25">
      <c r="A28" s="11" t="s">
        <v>28</v>
      </c>
      <c r="B28" s="14">
        <f>B29+B30+B31+B32</f>
        <v>288674.09999999998</v>
      </c>
      <c r="C28" s="30">
        <f>B28*100/B7</f>
        <v>58.953735647500586</v>
      </c>
      <c r="D28" s="14">
        <f>D29+D30+D31+D32</f>
        <v>432514.2</v>
      </c>
      <c r="E28" s="30">
        <f>D28*100/D7</f>
        <v>57.511408160155433</v>
      </c>
      <c r="F28" s="14">
        <f>F29+F30+F31+F32</f>
        <v>288095.09999999998</v>
      </c>
      <c r="G28" s="30">
        <f>F28*100/F7</f>
        <v>54.465263388738478</v>
      </c>
      <c r="H28" s="30">
        <f t="shared" si="3"/>
        <v>-0.20057220235553075</v>
      </c>
      <c r="I28" s="30">
        <f t="shared" ref="I28:I31" si="4">F28/D28*100</f>
        <v>66.609396870669215</v>
      </c>
    </row>
    <row r="29" spans="1:9" ht="45" x14ac:dyDescent="0.25">
      <c r="A29" s="11" t="s">
        <v>29</v>
      </c>
      <c r="B29" s="43">
        <v>13594.2</v>
      </c>
      <c r="C29" s="30">
        <f>B29*100/B7</f>
        <v>2.7762410037452359</v>
      </c>
      <c r="D29" s="14">
        <v>4596</v>
      </c>
      <c r="E29" s="30">
        <f>D29*100/D7</f>
        <v>0.6111300667216808</v>
      </c>
      <c r="F29" s="14">
        <v>3447</v>
      </c>
      <c r="G29" s="30">
        <f>F29*100/F7</f>
        <v>0.65166593566145892</v>
      </c>
      <c r="H29" s="30">
        <f t="shared" si="3"/>
        <v>-74.643598005031564</v>
      </c>
      <c r="I29" s="30">
        <f t="shared" si="4"/>
        <v>75</v>
      </c>
    </row>
    <row r="30" spans="1:9" ht="45" x14ac:dyDescent="0.25">
      <c r="A30" s="11" t="s">
        <v>30</v>
      </c>
      <c r="B30" s="14">
        <v>36808.1</v>
      </c>
      <c r="C30" s="30">
        <f>B30*100/B7</f>
        <v>7.5170408328518796</v>
      </c>
      <c r="D30" s="14">
        <v>51385.7</v>
      </c>
      <c r="E30" s="30">
        <f>D30*100/D7</f>
        <v>6.8327559333203371</v>
      </c>
      <c r="F30" s="14">
        <v>29941.599999999999</v>
      </c>
      <c r="G30" s="30">
        <f>F30*100/F7</f>
        <v>5.6605514299974287</v>
      </c>
      <c r="H30" s="30">
        <f t="shared" si="3"/>
        <v>-18.654861294117325</v>
      </c>
      <c r="I30" s="30">
        <f t="shared" si="4"/>
        <v>58.268350922532917</v>
      </c>
    </row>
    <row r="31" spans="1:9" ht="45" x14ac:dyDescent="0.25">
      <c r="A31" s="11" t="s">
        <v>31</v>
      </c>
      <c r="B31" s="14">
        <v>202227.3</v>
      </c>
      <c r="C31" s="30">
        <v>7</v>
      </c>
      <c r="D31" s="14">
        <v>336940.3</v>
      </c>
      <c r="E31" s="30">
        <f>D31*100/D7</f>
        <v>44.802947785079013</v>
      </c>
      <c r="F31" s="14">
        <v>229201.8</v>
      </c>
      <c r="G31" s="30">
        <f>F31*100/F7</f>
        <v>43.331304163704836</v>
      </c>
      <c r="H31" s="30">
        <f t="shared" si="3"/>
        <v>13.338703528158675</v>
      </c>
      <c r="I31" s="30">
        <f t="shared" si="4"/>
        <v>68.02445418372335</v>
      </c>
    </row>
    <row r="32" spans="1:9" ht="15" x14ac:dyDescent="0.25">
      <c r="A32" s="11" t="s">
        <v>32</v>
      </c>
      <c r="B32" s="14">
        <v>36044.5</v>
      </c>
      <c r="C32" s="30">
        <f>B32*100/B7</f>
        <v>7.3610965602606369</v>
      </c>
      <c r="D32" s="14">
        <v>39592.199999999997</v>
      </c>
      <c r="E32" s="30">
        <f>D32*100/D7</f>
        <v>5.264574375034405</v>
      </c>
      <c r="F32" s="14">
        <v>25504.7</v>
      </c>
      <c r="G32" s="30">
        <f>F32*100/F7</f>
        <v>4.8217418593747636</v>
      </c>
      <c r="H32" s="30">
        <f t="shared" si="3"/>
        <v>-29.241077002039134</v>
      </c>
      <c r="I32" s="14">
        <f>F32*100/D32</f>
        <v>64.418496572557231</v>
      </c>
    </row>
    <row r="33" spans="1:9" ht="45" x14ac:dyDescent="0.25">
      <c r="A33" s="11" t="s">
        <v>33</v>
      </c>
      <c r="B33" s="14">
        <v>0</v>
      </c>
      <c r="C33" s="30">
        <v>0</v>
      </c>
      <c r="D33" s="14">
        <v>0</v>
      </c>
      <c r="E33" s="30">
        <v>0</v>
      </c>
      <c r="F33" s="14">
        <v>0</v>
      </c>
      <c r="G33" s="30">
        <v>0</v>
      </c>
      <c r="H33" s="13"/>
      <c r="I33" s="14"/>
    </row>
    <row r="34" spans="1:9" ht="30" x14ac:dyDescent="0.25">
      <c r="A34" s="11" t="s">
        <v>34</v>
      </c>
      <c r="B34" s="14">
        <v>0</v>
      </c>
      <c r="C34" s="30">
        <v>0</v>
      </c>
      <c r="D34" s="14">
        <v>0</v>
      </c>
      <c r="E34" s="30">
        <v>0</v>
      </c>
      <c r="F34" s="14">
        <v>0</v>
      </c>
      <c r="G34" s="30">
        <v>0</v>
      </c>
      <c r="H34" s="13"/>
      <c r="I34" s="14"/>
    </row>
    <row r="35" spans="1:9" ht="180" x14ac:dyDescent="0.25">
      <c r="A35" s="11" t="s">
        <v>109</v>
      </c>
      <c r="B35" s="14">
        <v>0</v>
      </c>
      <c r="C35" s="30" t="s">
        <v>106</v>
      </c>
      <c r="D35" s="14">
        <v>0</v>
      </c>
      <c r="E35" s="30" t="s">
        <v>106</v>
      </c>
      <c r="F35" s="14">
        <v>0</v>
      </c>
      <c r="G35" s="30" t="s">
        <v>106</v>
      </c>
      <c r="H35" s="14" t="s">
        <v>106</v>
      </c>
      <c r="I35" s="14" t="s">
        <v>106</v>
      </c>
    </row>
    <row r="36" spans="1:9" ht="60" x14ac:dyDescent="0.25">
      <c r="A36" s="11" t="s">
        <v>35</v>
      </c>
      <c r="B36" s="14">
        <v>395</v>
      </c>
      <c r="C36" s="30">
        <v>0</v>
      </c>
      <c r="D36" s="14">
        <v>76.7</v>
      </c>
      <c r="E36" s="30">
        <v>0</v>
      </c>
      <c r="F36" s="14">
        <v>76.7</v>
      </c>
      <c r="G36" s="30">
        <v>0</v>
      </c>
      <c r="H36" s="13"/>
      <c r="I36" s="14" t="s">
        <v>106</v>
      </c>
    </row>
    <row r="37" spans="1:9" ht="30" x14ac:dyDescent="0.25">
      <c r="A37" s="11" t="s">
        <v>36</v>
      </c>
      <c r="B37" s="14">
        <v>-2534.6</v>
      </c>
      <c r="C37" s="14" t="s">
        <v>17</v>
      </c>
      <c r="D37" s="14">
        <v>-3376.3</v>
      </c>
      <c r="E37" s="30" t="s">
        <v>17</v>
      </c>
      <c r="F37" s="14">
        <v>-2666.8</v>
      </c>
      <c r="G37" s="30" t="s">
        <v>17</v>
      </c>
      <c r="H37" s="30">
        <f t="shared" ref="H37" si="5">F37/B37*100-100</f>
        <v>5.2158131460585651</v>
      </c>
      <c r="I37" s="30">
        <f>F37*100/D37</f>
        <v>78.985872108521164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L8" sqref="L8"/>
    </sheetView>
  </sheetViews>
  <sheetFormatPr defaultRowHeight="12.75" x14ac:dyDescent="0.2"/>
  <cols>
    <col min="1" max="1" width="38.42578125" style="50" customWidth="1"/>
    <col min="2" max="2" width="14.5703125" style="29" customWidth="1"/>
    <col min="3" max="3" width="12.42578125" style="18" customWidth="1"/>
    <col min="4" max="4" width="15.42578125" style="40" customWidth="1"/>
    <col min="5" max="5" width="15.7109375" style="18" customWidth="1"/>
    <col min="6" max="6" width="17.140625" style="40" customWidth="1"/>
    <col min="7" max="7" width="16" style="18" customWidth="1"/>
    <col min="8" max="9" width="15.85546875" style="18" customWidth="1"/>
    <col min="10" max="16384" width="9.140625" style="18"/>
  </cols>
  <sheetData>
    <row r="1" spans="1:11" ht="14.25" x14ac:dyDescent="0.2">
      <c r="A1" s="63" t="s">
        <v>97</v>
      </c>
      <c r="B1" s="63"/>
      <c r="C1" s="63"/>
      <c r="D1" s="63"/>
      <c r="E1" s="63"/>
      <c r="F1" s="63"/>
      <c r="G1" s="63"/>
      <c r="H1" s="63"/>
      <c r="I1" s="63"/>
    </row>
    <row r="2" spans="1:11" ht="27" customHeight="1" x14ac:dyDescent="0.25">
      <c r="A2" s="46"/>
      <c r="B2" s="19"/>
      <c r="C2" s="20"/>
      <c r="D2" s="35"/>
      <c r="E2" s="20"/>
      <c r="F2" s="35"/>
      <c r="G2" s="20"/>
      <c r="H2" s="20"/>
      <c r="I2" s="21" t="s">
        <v>87</v>
      </c>
    </row>
    <row r="3" spans="1:11" ht="80.25" customHeight="1" x14ac:dyDescent="0.2">
      <c r="A3" s="36" t="s">
        <v>0</v>
      </c>
      <c r="B3" s="23" t="s">
        <v>111</v>
      </c>
      <c r="C3" s="22" t="s">
        <v>88</v>
      </c>
      <c r="D3" s="36" t="s">
        <v>112</v>
      </c>
      <c r="E3" s="22" t="s">
        <v>89</v>
      </c>
      <c r="F3" s="36" t="s">
        <v>113</v>
      </c>
      <c r="G3" s="22" t="s">
        <v>89</v>
      </c>
      <c r="H3" s="22" t="s">
        <v>3</v>
      </c>
      <c r="I3" s="22" t="s">
        <v>90</v>
      </c>
      <c r="J3" s="45"/>
      <c r="K3" s="44"/>
    </row>
    <row r="4" spans="1:11" ht="15" x14ac:dyDescent="0.25">
      <c r="A4" s="47">
        <v>1</v>
      </c>
      <c r="B4" s="24">
        <v>2</v>
      </c>
      <c r="C4" s="25">
        <v>3</v>
      </c>
      <c r="D4" s="37">
        <v>4</v>
      </c>
      <c r="E4" s="25">
        <v>5</v>
      </c>
      <c r="F4" s="37">
        <v>6</v>
      </c>
      <c r="G4" s="25">
        <v>7</v>
      </c>
      <c r="H4" s="25">
        <v>8</v>
      </c>
      <c r="I4" s="25">
        <v>9</v>
      </c>
    </row>
    <row r="5" spans="1:11" ht="15" x14ac:dyDescent="0.2">
      <c r="A5" s="48" t="s">
        <v>91</v>
      </c>
      <c r="B5" s="34">
        <f>B6+B13+B15+B18+B23+B29+B31+B33+B39+B42+B47+B52+B54</f>
        <v>490827.69659999997</v>
      </c>
      <c r="C5" s="27">
        <f>SUM(C6+C13+C15+C23+C33+C39+C42+C47+C52+C54)</f>
        <v>98.785487978511952</v>
      </c>
      <c r="D5" s="38">
        <f>D6+D13+D15+D18+D23+D29+D31+D33+D39+D42+D47+D52+D54</f>
        <v>771286.19978000002</v>
      </c>
      <c r="E5" s="27">
        <f>SUM(E6+E13+E18+E23+E33+E39+E42+E47+E52+E54)</f>
        <v>99.959457332428727</v>
      </c>
      <c r="F5" s="38">
        <f>F6+F13+F15+F18+F23+F29+F31+F33+F39+F42+F47+F52+F54</f>
        <v>527151.24501000007</v>
      </c>
      <c r="G5" s="26">
        <v>100</v>
      </c>
      <c r="H5" s="33">
        <f>F5/B5*100-100</f>
        <v>7.400468364278538</v>
      </c>
      <c r="I5" s="33">
        <f>F5/D5*100</f>
        <v>68.347034493857606</v>
      </c>
    </row>
    <row r="6" spans="1:11" ht="30" x14ac:dyDescent="0.2">
      <c r="A6" s="49" t="s">
        <v>38</v>
      </c>
      <c r="B6" s="32">
        <f>SUM(B7:B12)</f>
        <v>44882.819109999997</v>
      </c>
      <c r="C6" s="28">
        <f>B6*100/B5</f>
        <v>9.1443126418713998</v>
      </c>
      <c r="D6" s="39">
        <f>SUM(D7:D12)</f>
        <v>75760.882629999993</v>
      </c>
      <c r="E6" s="28">
        <f>D6/D5*100</f>
        <v>9.8226679864893036</v>
      </c>
      <c r="F6" s="39">
        <f>SUM(F7:F12)</f>
        <v>53876.708729999998</v>
      </c>
      <c r="G6" s="28">
        <f>F6/F5*G5</f>
        <v>10.220351225572454</v>
      </c>
      <c r="H6" s="33">
        <f t="shared" ref="H6:H57" si="0">F6/B6*100-100</f>
        <v>20.038602294471602</v>
      </c>
      <c r="I6" s="33">
        <f t="shared" ref="I6:I57" si="1">F6/D6*100</f>
        <v>71.114151339976289</v>
      </c>
    </row>
    <row r="7" spans="1:11" ht="75" x14ac:dyDescent="0.2">
      <c r="A7" s="49" t="s">
        <v>39</v>
      </c>
      <c r="B7" s="32">
        <v>2317.3173400000001</v>
      </c>
      <c r="C7" s="28"/>
      <c r="D7" s="39">
        <v>2709.42859</v>
      </c>
      <c r="E7" s="28"/>
      <c r="F7" s="39">
        <v>2424.39327</v>
      </c>
      <c r="G7" s="28"/>
      <c r="H7" s="33">
        <f t="shared" si="0"/>
        <v>4.6206847958079038</v>
      </c>
      <c r="I7" s="33">
        <f t="shared" si="1"/>
        <v>89.479873318971656</v>
      </c>
    </row>
    <row r="8" spans="1:11" ht="90" x14ac:dyDescent="0.2">
      <c r="A8" s="49" t="s">
        <v>40</v>
      </c>
      <c r="B8" s="32">
        <v>29361.41563</v>
      </c>
      <c r="C8" s="28"/>
      <c r="D8" s="39">
        <v>43957.791259999998</v>
      </c>
      <c r="E8" s="28"/>
      <c r="F8" s="39">
        <v>33327.206590000002</v>
      </c>
      <c r="G8" s="28"/>
      <c r="H8" s="33">
        <f t="shared" si="0"/>
        <v>13.506811149623047</v>
      </c>
      <c r="I8" s="33">
        <f t="shared" si="1"/>
        <v>75.816381202771112</v>
      </c>
    </row>
    <row r="9" spans="1:11" ht="15" x14ac:dyDescent="0.2">
      <c r="A9" s="49" t="s">
        <v>41</v>
      </c>
      <c r="B9" s="32">
        <v>11.6</v>
      </c>
      <c r="C9" s="28"/>
      <c r="D9" s="39">
        <v>0.2</v>
      </c>
      <c r="E9" s="28"/>
      <c r="F9" s="39">
        <v>0.2</v>
      </c>
      <c r="G9" s="28"/>
      <c r="H9" s="33">
        <f t="shared" si="0"/>
        <v>-98.275862068965523</v>
      </c>
      <c r="I9" s="33">
        <f t="shared" si="1"/>
        <v>100</v>
      </c>
    </row>
    <row r="10" spans="1:11" ht="60" x14ac:dyDescent="0.2">
      <c r="A10" s="49" t="s">
        <v>42</v>
      </c>
      <c r="B10" s="32">
        <v>4284.1390700000002</v>
      </c>
      <c r="C10" s="28"/>
      <c r="D10" s="39">
        <v>10097.473410000001</v>
      </c>
      <c r="E10" s="28"/>
      <c r="F10" s="39">
        <v>5222.7605999999996</v>
      </c>
      <c r="G10" s="28"/>
      <c r="H10" s="33">
        <f t="shared" si="0"/>
        <v>21.909221775099837</v>
      </c>
      <c r="I10" s="33">
        <f t="shared" si="1"/>
        <v>51.723439992698125</v>
      </c>
    </row>
    <row r="11" spans="1:11" ht="15" x14ac:dyDescent="0.2">
      <c r="A11" s="49" t="s">
        <v>43</v>
      </c>
      <c r="B11" s="32">
        <v>0</v>
      </c>
      <c r="C11" s="28"/>
      <c r="D11" s="39">
        <v>100</v>
      </c>
      <c r="E11" s="28"/>
      <c r="F11" s="39">
        <v>0</v>
      </c>
      <c r="G11" s="28"/>
      <c r="H11" s="33" t="s">
        <v>106</v>
      </c>
      <c r="I11" s="33" t="s">
        <v>106</v>
      </c>
    </row>
    <row r="12" spans="1:11" ht="15" x14ac:dyDescent="0.2">
      <c r="A12" s="49" t="s">
        <v>44</v>
      </c>
      <c r="B12" s="32">
        <v>8908.3470699999998</v>
      </c>
      <c r="C12" s="28"/>
      <c r="D12" s="39">
        <v>18895.989369999999</v>
      </c>
      <c r="E12" s="28"/>
      <c r="F12" s="39">
        <v>12902.14827</v>
      </c>
      <c r="G12" s="28"/>
      <c r="H12" s="33">
        <f t="shared" si="0"/>
        <v>44.83212394642365</v>
      </c>
      <c r="I12" s="33">
        <f t="shared" si="1"/>
        <v>68.279823921175293</v>
      </c>
    </row>
    <row r="13" spans="1:11" ht="15" x14ac:dyDescent="0.2">
      <c r="A13" s="49" t="s">
        <v>45</v>
      </c>
      <c r="B13" s="39">
        <f>SUM(B14)</f>
        <v>296.91876999999999</v>
      </c>
      <c r="C13" s="28">
        <f>B13*100/B5</f>
        <v>6.0493483162579957E-2</v>
      </c>
      <c r="D13" s="39">
        <f>D14</f>
        <v>701.4</v>
      </c>
      <c r="E13" s="28">
        <f>D13/D5*100</f>
        <v>9.0939005546847043E-2</v>
      </c>
      <c r="F13" s="39">
        <f>SUM(F14)</f>
        <v>254.57039</v>
      </c>
      <c r="G13" s="28">
        <f>F13/F5*G5</f>
        <v>4.8291717492798633E-2</v>
      </c>
      <c r="H13" s="33">
        <f t="shared" si="0"/>
        <v>-14.262614653832756</v>
      </c>
      <c r="I13" s="33">
        <f t="shared" si="1"/>
        <v>36.294609352723128</v>
      </c>
    </row>
    <row r="14" spans="1:11" ht="30" x14ac:dyDescent="0.2">
      <c r="A14" s="49" t="s">
        <v>46</v>
      </c>
      <c r="B14" s="32">
        <v>296.91876999999999</v>
      </c>
      <c r="C14" s="28"/>
      <c r="D14" s="39">
        <v>701.4</v>
      </c>
      <c r="E14" s="28"/>
      <c r="F14" s="39">
        <v>254.57039</v>
      </c>
      <c r="G14" s="28"/>
      <c r="H14" s="33">
        <f t="shared" si="0"/>
        <v>-14.262614653832756</v>
      </c>
      <c r="I14" s="33">
        <f t="shared" si="1"/>
        <v>36.294609352723128</v>
      </c>
    </row>
    <row r="15" spans="1:11" ht="45" hidden="1" x14ac:dyDescent="0.2">
      <c r="A15" s="49" t="s">
        <v>47</v>
      </c>
      <c r="B15" s="32">
        <v>0</v>
      </c>
      <c r="C15" s="28">
        <f>B15/B5*100</f>
        <v>0</v>
      </c>
      <c r="D15" s="39">
        <f>SUM(D16:D17)</f>
        <v>0</v>
      </c>
      <c r="E15" s="28">
        <f>D15/D5*100</f>
        <v>0</v>
      </c>
      <c r="F15" s="39">
        <f>SUM(F16:F17)</f>
        <v>0</v>
      </c>
      <c r="G15" s="28">
        <f>F15/F5*G5</f>
        <v>0</v>
      </c>
      <c r="H15" s="33" t="e">
        <f t="shared" si="0"/>
        <v>#DIV/0!</v>
      </c>
      <c r="I15" s="33" t="e">
        <f t="shared" si="1"/>
        <v>#DIV/0!</v>
      </c>
    </row>
    <row r="16" spans="1:11" ht="63.75" hidden="1" customHeight="1" x14ac:dyDescent="0.2">
      <c r="A16" s="49" t="s">
        <v>92</v>
      </c>
      <c r="B16" s="32">
        <v>0</v>
      </c>
      <c r="C16" s="28"/>
      <c r="D16" s="39">
        <v>0</v>
      </c>
      <c r="E16" s="28"/>
      <c r="F16" s="41">
        <v>0</v>
      </c>
      <c r="G16" s="28"/>
      <c r="H16" s="33" t="e">
        <f t="shared" si="0"/>
        <v>#DIV/0!</v>
      </c>
      <c r="I16" s="33" t="e">
        <f t="shared" si="1"/>
        <v>#DIV/0!</v>
      </c>
    </row>
    <row r="17" spans="1:9" ht="63.75" hidden="1" customHeight="1" x14ac:dyDescent="0.2">
      <c r="A17" s="49" t="s">
        <v>101</v>
      </c>
      <c r="B17" s="32">
        <v>0</v>
      </c>
      <c r="C17" s="28"/>
      <c r="D17" s="39">
        <v>0</v>
      </c>
      <c r="E17" s="28"/>
      <c r="F17" s="39">
        <v>0</v>
      </c>
      <c r="G17" s="28"/>
      <c r="H17" s="33" t="e">
        <f t="shared" si="0"/>
        <v>#DIV/0!</v>
      </c>
      <c r="I17" s="33" t="e">
        <f t="shared" si="1"/>
        <v>#DIV/0!</v>
      </c>
    </row>
    <row r="18" spans="1:9" ht="15" x14ac:dyDescent="0.2">
      <c r="A18" s="49" t="s">
        <v>48</v>
      </c>
      <c r="B18" s="32">
        <f>SUM(B19:B22)</f>
        <v>5961.1613799999996</v>
      </c>
      <c r="C18" s="28"/>
      <c r="D18" s="39">
        <f>SUM(D19:D22)</f>
        <v>6141.4</v>
      </c>
      <c r="E18" s="28">
        <f>D18/D5*100</f>
        <v>0.79625436080040835</v>
      </c>
      <c r="F18" s="39">
        <f>SUM(F19:F22)</f>
        <v>3908.6349799999998</v>
      </c>
      <c r="G18" s="28">
        <f>F18/F5*G5</f>
        <v>0.74146367233294741</v>
      </c>
      <c r="H18" s="33">
        <f t="shared" si="0"/>
        <v>-34.431652981016924</v>
      </c>
      <c r="I18" s="33">
        <f t="shared" si="1"/>
        <v>63.644038492851799</v>
      </c>
    </row>
    <row r="19" spans="1:9" ht="15" x14ac:dyDescent="0.2">
      <c r="A19" s="49" t="s">
        <v>49</v>
      </c>
      <c r="B19" s="32">
        <v>634.20899999999995</v>
      </c>
      <c r="C19" s="28"/>
      <c r="D19" s="39">
        <v>1543.4</v>
      </c>
      <c r="E19" s="28"/>
      <c r="F19" s="39">
        <v>854.66200000000003</v>
      </c>
      <c r="G19" s="28"/>
      <c r="H19" s="33" t="s">
        <v>106</v>
      </c>
      <c r="I19" s="33">
        <f t="shared" si="1"/>
        <v>55.375275366074895</v>
      </c>
    </row>
    <row r="20" spans="1:9" ht="15" x14ac:dyDescent="0.2">
      <c r="A20" s="49" t="s">
        <v>50</v>
      </c>
      <c r="B20" s="32">
        <v>2203.93741</v>
      </c>
      <c r="C20" s="28"/>
      <c r="D20" s="39">
        <v>4498</v>
      </c>
      <c r="E20" s="28"/>
      <c r="F20" s="39">
        <v>3035.2729800000002</v>
      </c>
      <c r="G20" s="28"/>
      <c r="H20" s="33">
        <f t="shared" si="0"/>
        <v>37.720470927529647</v>
      </c>
      <c r="I20" s="33">
        <f t="shared" si="1"/>
        <v>67.480502000889288</v>
      </c>
    </row>
    <row r="21" spans="1:9" ht="15" hidden="1" x14ac:dyDescent="0.2">
      <c r="A21" s="49" t="s">
        <v>51</v>
      </c>
      <c r="B21" s="32">
        <v>0</v>
      </c>
      <c r="C21" s="28"/>
      <c r="D21" s="39">
        <v>0</v>
      </c>
      <c r="E21" s="28"/>
      <c r="F21" s="39">
        <v>0</v>
      </c>
      <c r="G21" s="28"/>
      <c r="H21" s="33" t="e">
        <f t="shared" si="0"/>
        <v>#DIV/0!</v>
      </c>
      <c r="I21" s="33" t="e">
        <f t="shared" si="1"/>
        <v>#DIV/0!</v>
      </c>
    </row>
    <row r="22" spans="1:9" ht="30" x14ac:dyDescent="0.2">
      <c r="A22" s="49" t="s">
        <v>52</v>
      </c>
      <c r="B22" s="32">
        <v>3123.0149700000002</v>
      </c>
      <c r="C22" s="28"/>
      <c r="D22" s="39">
        <v>100</v>
      </c>
      <c r="E22" s="28"/>
      <c r="F22" s="39">
        <v>18.7</v>
      </c>
      <c r="G22" s="28"/>
      <c r="H22" s="33">
        <f t="shared" si="0"/>
        <v>-99.401219648972742</v>
      </c>
      <c r="I22" s="33">
        <f t="shared" si="1"/>
        <v>18.7</v>
      </c>
    </row>
    <row r="23" spans="1:9" ht="30" x14ac:dyDescent="0.2">
      <c r="A23" s="49" t="s">
        <v>53</v>
      </c>
      <c r="B23" s="32">
        <f>SUM(B24:B27)</f>
        <v>9704.1053900000006</v>
      </c>
      <c r="C23" s="28">
        <f>B23/B5*100</f>
        <v>1.9770900169695114</v>
      </c>
      <c r="D23" s="39">
        <f>SUM(D24:D28)</f>
        <v>9912.41446</v>
      </c>
      <c r="E23" s="28">
        <f>D23/D5*100</f>
        <v>1.2851798026241614</v>
      </c>
      <c r="F23" s="39">
        <f>SUM(F24:F28)</f>
        <v>5349.06538</v>
      </c>
      <c r="G23" s="28">
        <f>F23/F5*G5</f>
        <v>1.014711703829615</v>
      </c>
      <c r="H23" s="33">
        <f t="shared" si="0"/>
        <v>-44.878325564021935</v>
      </c>
      <c r="I23" s="33">
        <f t="shared" si="1"/>
        <v>53.963294226500693</v>
      </c>
    </row>
    <row r="24" spans="1:9" ht="15" x14ac:dyDescent="0.2">
      <c r="A24" s="49" t="s">
        <v>54</v>
      </c>
      <c r="B24" s="32">
        <v>4283.7669999999998</v>
      </c>
      <c r="C24" s="28"/>
      <c r="D24" s="39">
        <v>8994.6144600000007</v>
      </c>
      <c r="E24" s="28"/>
      <c r="F24" s="39">
        <v>4987.1383599999999</v>
      </c>
      <c r="G24" s="28"/>
      <c r="H24" s="33">
        <f t="shared" si="0"/>
        <v>16.419458854788331</v>
      </c>
      <c r="I24" s="33">
        <f t="shared" si="1"/>
        <v>55.445826857597183</v>
      </c>
    </row>
    <row r="25" spans="1:9" ht="15" hidden="1" x14ac:dyDescent="0.2">
      <c r="A25" s="49" t="s">
        <v>55</v>
      </c>
      <c r="B25" s="32">
        <v>0</v>
      </c>
      <c r="C25" s="28"/>
      <c r="D25" s="39">
        <v>0</v>
      </c>
      <c r="E25" s="28"/>
      <c r="F25" s="39">
        <v>0</v>
      </c>
      <c r="G25" s="28"/>
      <c r="H25" s="33" t="e">
        <f t="shared" si="0"/>
        <v>#DIV/0!</v>
      </c>
      <c r="I25" s="33" t="e">
        <f t="shared" si="1"/>
        <v>#DIV/0!</v>
      </c>
    </row>
    <row r="26" spans="1:9" ht="15" x14ac:dyDescent="0.2">
      <c r="A26" s="49" t="s">
        <v>55</v>
      </c>
      <c r="B26" s="32">
        <v>5220.3383899999999</v>
      </c>
      <c r="C26" s="28"/>
      <c r="D26" s="39"/>
      <c r="E26" s="28"/>
      <c r="F26" s="39"/>
      <c r="G26" s="28"/>
      <c r="H26" s="33"/>
      <c r="I26" s="33"/>
    </row>
    <row r="27" spans="1:9" ht="15" x14ac:dyDescent="0.2">
      <c r="A27" s="49" t="s">
        <v>102</v>
      </c>
      <c r="B27" s="32">
        <v>200</v>
      </c>
      <c r="C27" s="28"/>
      <c r="D27" s="39">
        <v>750</v>
      </c>
      <c r="E27" s="28"/>
      <c r="F27" s="39">
        <v>300</v>
      </c>
      <c r="G27" s="28"/>
      <c r="H27" s="33" t="s">
        <v>106</v>
      </c>
      <c r="I27" s="33">
        <f t="shared" si="1"/>
        <v>40</v>
      </c>
    </row>
    <row r="28" spans="1:9" ht="30" x14ac:dyDescent="0.2">
      <c r="A28" s="49" t="s">
        <v>107</v>
      </c>
      <c r="B28" s="32">
        <v>0</v>
      </c>
      <c r="C28" s="28"/>
      <c r="D28" s="39">
        <v>167.8</v>
      </c>
      <c r="E28" s="28"/>
      <c r="F28" s="39">
        <v>61.927019999999999</v>
      </c>
      <c r="G28" s="28"/>
      <c r="H28" s="33" t="s">
        <v>106</v>
      </c>
      <c r="I28" s="33">
        <f t="shared" si="1"/>
        <v>36.905256257449345</v>
      </c>
    </row>
    <row r="29" spans="1:9" ht="15" hidden="1" x14ac:dyDescent="0.2">
      <c r="A29" s="49" t="s">
        <v>103</v>
      </c>
      <c r="B29" s="32">
        <f>SUM(B30)</f>
        <v>0</v>
      </c>
      <c r="C29" s="28"/>
      <c r="D29" s="39">
        <f>SUM(D30)</f>
        <v>0</v>
      </c>
      <c r="E29" s="28"/>
      <c r="F29" s="39">
        <f>SUM(F30)</f>
        <v>0</v>
      </c>
      <c r="G29" s="28"/>
      <c r="H29" s="33" t="e">
        <f t="shared" si="0"/>
        <v>#DIV/0!</v>
      </c>
      <c r="I29" s="33" t="e">
        <f t="shared" si="1"/>
        <v>#DIV/0!</v>
      </c>
    </row>
    <row r="30" spans="1:9" ht="30" hidden="1" x14ac:dyDescent="0.2">
      <c r="A30" s="49" t="s">
        <v>104</v>
      </c>
      <c r="B30" s="32">
        <v>0</v>
      </c>
      <c r="C30" s="28"/>
      <c r="D30" s="39">
        <v>0</v>
      </c>
      <c r="E30" s="28"/>
      <c r="F30" s="39">
        <v>0</v>
      </c>
      <c r="G30" s="28"/>
      <c r="H30" s="33" t="e">
        <f t="shared" si="0"/>
        <v>#DIV/0!</v>
      </c>
      <c r="I30" s="33" t="e">
        <f t="shared" si="1"/>
        <v>#DIV/0!</v>
      </c>
    </row>
    <row r="31" spans="1:9" ht="15" x14ac:dyDescent="0.2">
      <c r="A31" s="49" t="s">
        <v>103</v>
      </c>
      <c r="B31" s="32">
        <f>SUM(B32)</f>
        <v>0</v>
      </c>
      <c r="C31" s="28"/>
      <c r="D31" s="39">
        <f>SUM(D32)</f>
        <v>312.7</v>
      </c>
      <c r="E31" s="28"/>
      <c r="F31" s="39">
        <f>SUM(F32)</f>
        <v>312.7</v>
      </c>
      <c r="G31" s="28"/>
      <c r="H31" s="33"/>
      <c r="I31" s="33">
        <f t="shared" si="1"/>
        <v>100</v>
      </c>
    </row>
    <row r="32" spans="1:9" ht="28.5" customHeight="1" x14ac:dyDescent="0.2">
      <c r="A32" s="49" t="s">
        <v>104</v>
      </c>
      <c r="B32" s="32">
        <v>0</v>
      </c>
      <c r="C32" s="28"/>
      <c r="D32" s="39">
        <v>312.7</v>
      </c>
      <c r="E32" s="28"/>
      <c r="F32" s="39">
        <v>312.7</v>
      </c>
      <c r="G32" s="28"/>
      <c r="H32" s="33"/>
      <c r="I32" s="33">
        <f t="shared" si="1"/>
        <v>100</v>
      </c>
    </row>
    <row r="33" spans="1:9" ht="15" x14ac:dyDescent="0.2">
      <c r="A33" s="49" t="s">
        <v>56</v>
      </c>
      <c r="B33" s="32">
        <f>SUM(B34:B38)</f>
        <v>334094.92154000001</v>
      </c>
      <c r="C33" s="28">
        <f>B33*100/B5</f>
        <v>68.067658743445079</v>
      </c>
      <c r="D33" s="39">
        <f>SUM(D34:D38)</f>
        <v>537197.40937000001</v>
      </c>
      <c r="E33" s="28">
        <f>D33/D5*100</f>
        <v>69.64955544689235</v>
      </c>
      <c r="F33" s="39">
        <f>SUM(F34:F38)</f>
        <v>377383.72196</v>
      </c>
      <c r="G33" s="28">
        <f>F33/F5*G5</f>
        <v>71.589268835520059</v>
      </c>
      <c r="H33" s="33">
        <f t="shared" si="0"/>
        <v>12.957036347772544</v>
      </c>
      <c r="I33" s="33">
        <f t="shared" si="1"/>
        <v>70.250473173833427</v>
      </c>
    </row>
    <row r="34" spans="1:9" ht="15" x14ac:dyDescent="0.2">
      <c r="A34" s="49" t="s">
        <v>57</v>
      </c>
      <c r="B34" s="32">
        <v>79010.173809999993</v>
      </c>
      <c r="C34" s="28"/>
      <c r="D34" s="39">
        <v>129303.9</v>
      </c>
      <c r="E34" s="28"/>
      <c r="F34" s="39">
        <v>87373.744999999995</v>
      </c>
      <c r="G34" s="28"/>
      <c r="H34" s="33">
        <f t="shared" si="0"/>
        <v>10.585435756808153</v>
      </c>
      <c r="I34" s="33">
        <f t="shared" si="1"/>
        <v>67.572397274946852</v>
      </c>
    </row>
    <row r="35" spans="1:9" ht="15" x14ac:dyDescent="0.2">
      <c r="A35" s="49" t="s">
        <v>58</v>
      </c>
      <c r="B35" s="32">
        <v>210720.21288000001</v>
      </c>
      <c r="C35" s="28"/>
      <c r="D35" s="39">
        <v>335008.3</v>
      </c>
      <c r="E35" s="28"/>
      <c r="F35" s="42">
        <v>238181.94145000001</v>
      </c>
      <c r="G35" s="28"/>
      <c r="H35" s="33">
        <f t="shared" si="0"/>
        <v>13.032318160023308</v>
      </c>
      <c r="I35" s="33">
        <f t="shared" si="1"/>
        <v>71.097325484174576</v>
      </c>
    </row>
    <row r="36" spans="1:9" ht="15" x14ac:dyDescent="0.2">
      <c r="A36" s="49" t="s">
        <v>59</v>
      </c>
      <c r="B36" s="32">
        <v>24661.480899999999</v>
      </c>
      <c r="C36" s="28"/>
      <c r="D36" s="39">
        <v>44575.909370000001</v>
      </c>
      <c r="E36" s="28"/>
      <c r="F36" s="42">
        <v>32481.23256</v>
      </c>
      <c r="G36" s="28"/>
      <c r="H36" s="33">
        <f t="shared" si="0"/>
        <v>31.708362087858262</v>
      </c>
      <c r="I36" s="33">
        <f t="shared" si="1"/>
        <v>72.867234833935143</v>
      </c>
    </row>
    <row r="37" spans="1:9" ht="15" x14ac:dyDescent="0.2">
      <c r="A37" s="49" t="s">
        <v>60</v>
      </c>
      <c r="B37" s="32">
        <v>210</v>
      </c>
      <c r="C37" s="28"/>
      <c r="D37" s="39">
        <v>439.7</v>
      </c>
      <c r="E37" s="28"/>
      <c r="F37" s="42">
        <v>435.16602</v>
      </c>
      <c r="G37" s="28"/>
      <c r="H37" s="33">
        <f t="shared" si="0"/>
        <v>107.22191428571429</v>
      </c>
      <c r="I37" s="33">
        <f t="shared" si="1"/>
        <v>98.968846941096203</v>
      </c>
    </row>
    <row r="38" spans="1:9" ht="15" x14ac:dyDescent="0.2">
      <c r="A38" s="49" t="s">
        <v>61</v>
      </c>
      <c r="B38" s="32">
        <v>19493.053950000001</v>
      </c>
      <c r="C38" s="28"/>
      <c r="D38" s="39">
        <v>27869.599999999999</v>
      </c>
      <c r="E38" s="28"/>
      <c r="F38" s="42">
        <v>18911.636930000001</v>
      </c>
      <c r="G38" s="28"/>
      <c r="H38" s="33">
        <f t="shared" si="0"/>
        <v>-2.9826882000703705</v>
      </c>
      <c r="I38" s="33">
        <f t="shared" si="1"/>
        <v>67.857582921893396</v>
      </c>
    </row>
    <row r="39" spans="1:9" ht="15" x14ac:dyDescent="0.2">
      <c r="A39" s="49" t="s">
        <v>62</v>
      </c>
      <c r="B39" s="32">
        <f>SUM(B40:B41)</f>
        <v>26229.392810000001</v>
      </c>
      <c r="C39" s="28">
        <f>B39*100/B5</f>
        <v>5.3439104988762773</v>
      </c>
      <c r="D39" s="39">
        <f>SUM(D40:D41)</f>
        <v>45004.384109999999</v>
      </c>
      <c r="E39" s="28">
        <f>D39/D5*100</f>
        <v>5.8349785232559519</v>
      </c>
      <c r="F39" s="42">
        <f>SUM(F40:F41)</f>
        <v>30139.785510000002</v>
      </c>
      <c r="G39" s="28">
        <f>F39/F5*G5</f>
        <v>5.7174835107196325</v>
      </c>
      <c r="H39" s="33">
        <f t="shared" si="0"/>
        <v>14.908437752738052</v>
      </c>
      <c r="I39" s="33">
        <f t="shared" si="1"/>
        <v>66.970776527753713</v>
      </c>
    </row>
    <row r="40" spans="1:9" ht="15" x14ac:dyDescent="0.2">
      <c r="A40" s="49" t="s">
        <v>63</v>
      </c>
      <c r="B40" s="32">
        <v>19892.730490000002</v>
      </c>
      <c r="C40" s="28"/>
      <c r="D40" s="39">
        <v>36310.784110000001</v>
      </c>
      <c r="E40" s="28"/>
      <c r="F40" s="42">
        <v>23918.79782</v>
      </c>
      <c r="G40" s="28"/>
      <c r="H40" s="33">
        <f t="shared" si="0"/>
        <v>20.238887426861226</v>
      </c>
      <c r="I40" s="33">
        <f t="shared" si="1"/>
        <v>65.87243543829932</v>
      </c>
    </row>
    <row r="41" spans="1:9" ht="30" x14ac:dyDescent="0.2">
      <c r="A41" s="49" t="s">
        <v>93</v>
      </c>
      <c r="B41" s="32">
        <v>6336.6623200000004</v>
      </c>
      <c r="C41" s="28"/>
      <c r="D41" s="39">
        <v>8693.6</v>
      </c>
      <c r="E41" s="28"/>
      <c r="F41" s="42">
        <v>6220.9876899999999</v>
      </c>
      <c r="G41" s="28"/>
      <c r="H41" s="33">
        <f t="shared" si="0"/>
        <v>-1.8254819991733484</v>
      </c>
      <c r="I41" s="33">
        <f t="shared" si="1"/>
        <v>71.558246181098738</v>
      </c>
    </row>
    <row r="42" spans="1:9" ht="15" x14ac:dyDescent="0.2">
      <c r="A42" s="49" t="s">
        <v>64</v>
      </c>
      <c r="B42" s="32">
        <f>SUM(B43:B46)</f>
        <v>13473.272219999999</v>
      </c>
      <c r="C42" s="28">
        <f>B42*100/B5</f>
        <v>2.745010583822054</v>
      </c>
      <c r="D42" s="39">
        <f>SUM(D43:D46)</f>
        <v>23791.905000000002</v>
      </c>
      <c r="E42" s="28">
        <f>D42/D5*100</f>
        <v>3.0847051336827178</v>
      </c>
      <c r="F42" s="42">
        <f>SUM(F43:F46)</f>
        <v>13371.972949999999</v>
      </c>
      <c r="G42" s="28">
        <f>F42/F5*G5</f>
        <v>2.5366482724984047</v>
      </c>
      <c r="H42" s="33">
        <f t="shared" si="0"/>
        <v>-0.7518535092731895</v>
      </c>
      <c r="I42" s="33">
        <f t="shared" si="1"/>
        <v>56.20387669671679</v>
      </c>
    </row>
    <row r="43" spans="1:9" ht="15" x14ac:dyDescent="0.2">
      <c r="A43" s="49" t="s">
        <v>65</v>
      </c>
      <c r="B43" s="32">
        <v>2479.50162</v>
      </c>
      <c r="C43" s="28"/>
      <c r="D43" s="39">
        <v>3348</v>
      </c>
      <c r="E43" s="28"/>
      <c r="F43" s="42">
        <v>2402.7232800000002</v>
      </c>
      <c r="G43" s="28"/>
      <c r="H43" s="33">
        <f t="shared" si="0"/>
        <v>-3.0965230827314372</v>
      </c>
      <c r="I43" s="33">
        <f t="shared" si="1"/>
        <v>71.765928315412182</v>
      </c>
    </row>
    <row r="44" spans="1:9" ht="15" x14ac:dyDescent="0.2">
      <c r="A44" s="49" t="s">
        <v>66</v>
      </c>
      <c r="B44" s="32">
        <v>4348.2527799999998</v>
      </c>
      <c r="C44" s="28"/>
      <c r="D44" s="39">
        <v>11273.125</v>
      </c>
      <c r="E44" s="28"/>
      <c r="F44" s="42">
        <v>5915.5865599999997</v>
      </c>
      <c r="G44" s="28"/>
      <c r="H44" s="33">
        <f t="shared" si="0"/>
        <v>36.045139491637372</v>
      </c>
      <c r="I44" s="33">
        <f t="shared" si="1"/>
        <v>52.475126107445803</v>
      </c>
    </row>
    <row r="45" spans="1:9" ht="15" x14ac:dyDescent="0.2">
      <c r="A45" s="49" t="s">
        <v>67</v>
      </c>
      <c r="B45" s="32">
        <v>5571.9972799999996</v>
      </c>
      <c r="C45" s="28"/>
      <c r="D45" s="39">
        <v>7748.38</v>
      </c>
      <c r="E45" s="28"/>
      <c r="F45" s="42">
        <v>4436.7375899999997</v>
      </c>
      <c r="G45" s="28"/>
      <c r="H45" s="33">
        <f t="shared" si="0"/>
        <v>-20.374376241619416</v>
      </c>
      <c r="I45" s="33">
        <f t="shared" si="1"/>
        <v>57.260196195849964</v>
      </c>
    </row>
    <row r="46" spans="1:9" ht="30" x14ac:dyDescent="0.2">
      <c r="A46" s="49" t="s">
        <v>68</v>
      </c>
      <c r="B46" s="32">
        <v>1073.52054</v>
      </c>
      <c r="C46" s="28"/>
      <c r="D46" s="39">
        <v>1422.4</v>
      </c>
      <c r="E46" s="28"/>
      <c r="F46" s="42">
        <v>616.92552000000001</v>
      </c>
      <c r="G46" s="28"/>
      <c r="H46" s="33">
        <f t="shared" si="0"/>
        <v>-42.532490342476351</v>
      </c>
      <c r="I46" s="33">
        <f t="shared" si="1"/>
        <v>43.372154105736783</v>
      </c>
    </row>
    <row r="47" spans="1:9" ht="15" x14ac:dyDescent="0.2">
      <c r="A47" s="49" t="s">
        <v>69</v>
      </c>
      <c r="B47" s="32">
        <f>SUM(B48:B50)</f>
        <v>13473.05204</v>
      </c>
      <c r="C47" s="28">
        <f>B47*100/B5</f>
        <v>2.7449657249028196</v>
      </c>
      <c r="D47" s="39">
        <f>SUM(D48:D51)</f>
        <v>7752.3606300000001</v>
      </c>
      <c r="E47" s="28">
        <f>D47/D5*100</f>
        <v>1.0051211381989289</v>
      </c>
      <c r="F47" s="42">
        <f>SUM(F48:F51)</f>
        <v>5439.6288599999998</v>
      </c>
      <c r="G47" s="28">
        <f>F47/F5*G5</f>
        <v>1.0318914944224042</v>
      </c>
      <c r="H47" s="33">
        <f t="shared" si="0"/>
        <v>-59.625860244209377</v>
      </c>
      <c r="I47" s="33">
        <f t="shared" si="1"/>
        <v>70.167386678965684</v>
      </c>
    </row>
    <row r="48" spans="1:9" ht="15" x14ac:dyDescent="0.2">
      <c r="A48" s="49" t="s">
        <v>100</v>
      </c>
      <c r="B48" s="32">
        <v>7110.2623000000003</v>
      </c>
      <c r="C48" s="28"/>
      <c r="D48" s="39">
        <v>4998.7906300000004</v>
      </c>
      <c r="E48" s="28"/>
      <c r="F48" s="42">
        <v>4893.5855300000003</v>
      </c>
      <c r="G48" s="28"/>
      <c r="H48" s="33">
        <f t="shared" si="0"/>
        <v>-31.1757383409048</v>
      </c>
      <c r="I48" s="33">
        <f t="shared" si="1"/>
        <v>97.895388949306721</v>
      </c>
    </row>
    <row r="49" spans="1:9" ht="15" x14ac:dyDescent="0.2">
      <c r="A49" s="49" t="s">
        <v>70</v>
      </c>
      <c r="B49" s="32">
        <v>2544.598</v>
      </c>
      <c r="C49" s="28"/>
      <c r="D49" s="39">
        <v>598.57000000000005</v>
      </c>
      <c r="E49" s="28"/>
      <c r="F49" s="42">
        <v>0</v>
      </c>
      <c r="G49" s="28"/>
      <c r="H49" s="33">
        <f t="shared" si="0"/>
        <v>-100</v>
      </c>
      <c r="I49" s="33" t="s">
        <v>106</v>
      </c>
    </row>
    <row r="50" spans="1:9" ht="15" x14ac:dyDescent="0.2">
      <c r="A50" s="49" t="s">
        <v>105</v>
      </c>
      <c r="B50" s="32">
        <v>3818.1917400000002</v>
      </c>
      <c r="C50" s="28"/>
      <c r="D50" s="39">
        <v>2125</v>
      </c>
      <c r="E50" s="28"/>
      <c r="F50" s="42">
        <v>516.15763000000004</v>
      </c>
      <c r="G50" s="28"/>
      <c r="H50" s="33">
        <f t="shared" si="0"/>
        <v>-86.48162100942578</v>
      </c>
      <c r="I50" s="33">
        <f t="shared" si="1"/>
        <v>24.289770823529413</v>
      </c>
    </row>
    <row r="51" spans="1:9" ht="30" x14ac:dyDescent="0.2">
      <c r="A51" s="49" t="s">
        <v>110</v>
      </c>
      <c r="B51" s="32">
        <v>0</v>
      </c>
      <c r="C51" s="28"/>
      <c r="D51" s="39">
        <v>30</v>
      </c>
      <c r="E51" s="28"/>
      <c r="F51" s="42">
        <v>29.8857</v>
      </c>
      <c r="G51" s="28"/>
      <c r="H51" s="33" t="s">
        <v>106</v>
      </c>
      <c r="I51" s="33">
        <f t="shared" si="1"/>
        <v>99.619</v>
      </c>
    </row>
    <row r="52" spans="1:9" ht="45" x14ac:dyDescent="0.2">
      <c r="A52" s="49" t="s">
        <v>71</v>
      </c>
      <c r="B52" s="32">
        <f>SUM(B53)</f>
        <v>5805.0675199999996</v>
      </c>
      <c r="C52" s="28">
        <f>B52*100/B5</f>
        <v>1.1827098511783534</v>
      </c>
      <c r="D52" s="39">
        <f>SUM(D53)</f>
        <v>8416</v>
      </c>
      <c r="E52" s="28">
        <f>D52/D5*100</f>
        <v>1.0911643437158038</v>
      </c>
      <c r="F52" s="42">
        <f>SUM(F53)</f>
        <v>4719.36751</v>
      </c>
      <c r="G52" s="28">
        <f>F52/F5*G5</f>
        <v>0.89525872407082585</v>
      </c>
      <c r="H52" s="33">
        <f t="shared" si="0"/>
        <v>-18.702625012706136</v>
      </c>
      <c r="I52" s="33">
        <f t="shared" si="1"/>
        <v>56.076134862167301</v>
      </c>
    </row>
    <row r="53" spans="1:9" ht="30" x14ac:dyDescent="0.2">
      <c r="A53" s="49" t="s">
        <v>94</v>
      </c>
      <c r="B53" s="32">
        <v>5805.0675199999996</v>
      </c>
      <c r="C53" s="28"/>
      <c r="D53" s="39">
        <v>8416</v>
      </c>
      <c r="E53" s="28"/>
      <c r="F53" s="42">
        <v>4719.36751</v>
      </c>
      <c r="G53" s="28"/>
      <c r="H53" s="33">
        <f t="shared" si="0"/>
        <v>-18.702625012706136</v>
      </c>
      <c r="I53" s="33">
        <f t="shared" si="1"/>
        <v>56.076134862167301</v>
      </c>
    </row>
    <row r="54" spans="1:9" ht="60" customHeight="1" x14ac:dyDescent="0.2">
      <c r="A54" s="49" t="s">
        <v>95</v>
      </c>
      <c r="B54" s="32">
        <f>SUM(B55:B56)</f>
        <v>36906.985820000002</v>
      </c>
      <c r="C54" s="28">
        <f>B54*100/B5</f>
        <v>7.5193364342838525</v>
      </c>
      <c r="D54" s="39">
        <f>SUM(D55:D56)</f>
        <v>56295.343580000001</v>
      </c>
      <c r="E54" s="28">
        <f>D54/D5*100</f>
        <v>7.2988915912222412</v>
      </c>
      <c r="F54" s="42">
        <f>SUM(F55:F56)</f>
        <v>32395.088739999999</v>
      </c>
      <c r="G54" s="28">
        <f>F54/F5*G5</f>
        <v>6.1453120042210019</v>
      </c>
      <c r="H54" s="33">
        <f t="shared" si="0"/>
        <v>-12.22504894332225</v>
      </c>
      <c r="I54" s="33">
        <f t="shared" si="1"/>
        <v>57.544881476678611</v>
      </c>
    </row>
    <row r="55" spans="1:9" ht="60" x14ac:dyDescent="0.2">
      <c r="A55" s="49" t="s">
        <v>72</v>
      </c>
      <c r="B55" s="32">
        <v>5702</v>
      </c>
      <c r="C55" s="28"/>
      <c r="D55" s="39">
        <v>9337</v>
      </c>
      <c r="E55" s="28"/>
      <c r="F55" s="42">
        <v>7033.35</v>
      </c>
      <c r="G55" s="28"/>
      <c r="H55" s="33">
        <f t="shared" si="0"/>
        <v>23.348824973693439</v>
      </c>
      <c r="I55" s="33">
        <f t="shared" si="1"/>
        <v>75.327728392417271</v>
      </c>
    </row>
    <row r="56" spans="1:9" ht="30" x14ac:dyDescent="0.2">
      <c r="A56" s="49" t="s">
        <v>73</v>
      </c>
      <c r="B56" s="32">
        <v>31204.985820000002</v>
      </c>
      <c r="C56" s="28"/>
      <c r="D56" s="39">
        <v>46958.343580000001</v>
      </c>
      <c r="E56" s="28"/>
      <c r="F56" s="42">
        <v>25361.738740000001</v>
      </c>
      <c r="G56" s="28"/>
      <c r="H56" s="33">
        <f t="shared" si="0"/>
        <v>-18.725363676515201</v>
      </c>
      <c r="I56" s="33">
        <f t="shared" si="1"/>
        <v>54.009014812868749</v>
      </c>
    </row>
    <row r="57" spans="1:9" ht="30" x14ac:dyDescent="0.2">
      <c r="A57" s="49" t="s">
        <v>96</v>
      </c>
      <c r="B57" s="32">
        <f>Доходы!B7-Расходы!B5</f>
        <v>-1165.5965999999898</v>
      </c>
      <c r="C57" s="32" t="s">
        <v>106</v>
      </c>
      <c r="D57" s="32">
        <f>Доходы!D7-Расходы!D5</f>
        <v>-19236.799780000001</v>
      </c>
      <c r="E57" s="32" t="s">
        <v>106</v>
      </c>
      <c r="F57" s="32">
        <f>Доходы!F7-Расходы!F5</f>
        <v>1800.7549899999285</v>
      </c>
      <c r="G57" s="28"/>
      <c r="H57" s="33">
        <f t="shared" si="0"/>
        <v>-254.4921278939853</v>
      </c>
      <c r="I57" s="33">
        <f t="shared" si="1"/>
        <v>-9.3609904484847135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D22" sqref="D22"/>
    </sheetView>
  </sheetViews>
  <sheetFormatPr defaultRowHeight="12.75" x14ac:dyDescent="0.2"/>
  <cols>
    <col min="1" max="1" width="37.7109375" style="1" customWidth="1"/>
    <col min="2" max="2" width="17.5703125" style="1" customWidth="1"/>
    <col min="3" max="3" width="12.42578125" style="1" customWidth="1"/>
    <col min="4" max="4" width="17.5703125" style="1" customWidth="1"/>
    <col min="5" max="5" width="13.7109375" style="1" customWidth="1"/>
    <col min="6" max="6" width="17.5703125" style="1" customWidth="1"/>
    <col min="7" max="7" width="12.42578125" style="1" customWidth="1"/>
    <col min="8" max="8" width="10.42578125" style="1" customWidth="1"/>
    <col min="9" max="9" width="11.28515625" style="1" customWidth="1"/>
    <col min="10" max="16384" width="9.140625" style="1"/>
  </cols>
  <sheetData>
    <row r="1" spans="1:9" ht="14.25" x14ac:dyDescent="0.2">
      <c r="A1" s="64" t="s">
        <v>98</v>
      </c>
      <c r="B1" s="65"/>
      <c r="C1" s="65"/>
      <c r="D1" s="65"/>
      <c r="E1" s="65"/>
      <c r="F1" s="65"/>
      <c r="G1" s="65"/>
      <c r="H1" s="65"/>
      <c r="I1" s="65"/>
    </row>
    <row r="2" spans="1:9" ht="15" x14ac:dyDescent="0.25">
      <c r="A2" s="51"/>
      <c r="B2" s="51"/>
      <c r="C2" s="51"/>
      <c r="D2" s="51"/>
      <c r="E2" s="51"/>
      <c r="F2" s="51"/>
      <c r="G2" s="51"/>
      <c r="H2" s="51"/>
      <c r="I2" s="2" t="s">
        <v>80</v>
      </c>
    </row>
    <row r="3" spans="1:9" ht="99.75" x14ac:dyDescent="0.2">
      <c r="A3" s="3" t="s">
        <v>0</v>
      </c>
      <c r="B3" s="31" t="s">
        <v>116</v>
      </c>
      <c r="C3" s="3" t="s">
        <v>1</v>
      </c>
      <c r="D3" s="3" t="s">
        <v>117</v>
      </c>
      <c r="E3" s="3" t="s">
        <v>2</v>
      </c>
      <c r="F3" s="3" t="s">
        <v>113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79</v>
      </c>
      <c r="B5" s="53">
        <v>1165.2</v>
      </c>
      <c r="C5" s="54"/>
      <c r="D5" s="54">
        <v>11465.1</v>
      </c>
      <c r="E5" s="6"/>
      <c r="F5" s="54">
        <v>-1800.7</v>
      </c>
      <c r="G5" s="6"/>
      <c r="H5" s="6"/>
      <c r="I5" s="6"/>
    </row>
    <row r="6" spans="1:9" ht="60" x14ac:dyDescent="0.25">
      <c r="A6" s="7" t="s">
        <v>74</v>
      </c>
      <c r="B6" s="55">
        <v>0</v>
      </c>
      <c r="C6" s="56"/>
      <c r="D6" s="56">
        <v>0</v>
      </c>
      <c r="E6" s="8"/>
      <c r="F6" s="56">
        <v>0</v>
      </c>
      <c r="G6" s="8"/>
      <c r="H6" s="8"/>
      <c r="I6" s="8"/>
    </row>
    <row r="7" spans="1:9" ht="30" x14ac:dyDescent="0.25">
      <c r="A7" s="9" t="s">
        <v>75</v>
      </c>
      <c r="B7" s="57">
        <v>-40804.1</v>
      </c>
      <c r="C7" s="58"/>
      <c r="D7" s="58">
        <v>10000</v>
      </c>
      <c r="E7" s="10"/>
      <c r="F7" s="58">
        <v>10000</v>
      </c>
      <c r="G7" s="10"/>
      <c r="H7" s="10"/>
      <c r="I7" s="10"/>
    </row>
    <row r="8" spans="1:9" ht="45" x14ac:dyDescent="0.25">
      <c r="A8" s="11" t="s">
        <v>76</v>
      </c>
      <c r="B8" s="59">
        <v>40004.1</v>
      </c>
      <c r="C8" s="30"/>
      <c r="D8" s="30">
        <v>0</v>
      </c>
      <c r="E8" s="12"/>
      <c r="F8" s="30">
        <v>0</v>
      </c>
      <c r="G8" s="12"/>
      <c r="H8" s="12"/>
      <c r="I8" s="12"/>
    </row>
    <row r="9" spans="1:9" ht="30" x14ac:dyDescent="0.25">
      <c r="A9" s="11" t="s">
        <v>77</v>
      </c>
      <c r="B9" s="59">
        <v>0</v>
      </c>
      <c r="C9" s="30"/>
      <c r="D9" s="30">
        <v>0</v>
      </c>
      <c r="E9" s="12"/>
      <c r="F9" s="30">
        <v>0</v>
      </c>
      <c r="G9" s="12"/>
      <c r="H9" s="12"/>
      <c r="I9" s="12"/>
    </row>
    <row r="10" spans="1:9" ht="30" x14ac:dyDescent="0.25">
      <c r="A10" s="11" t="s">
        <v>78</v>
      </c>
      <c r="B10" s="59">
        <v>1965.2</v>
      </c>
      <c r="C10" s="30"/>
      <c r="D10" s="30">
        <v>1465.1</v>
      </c>
      <c r="E10" s="12"/>
      <c r="F10" s="30">
        <v>-11800.7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2023-10-16T07:36:18Z</dcterms:modified>
</cp:coreProperties>
</file>