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7\Desktop\МОНИТОРИНГ ОТКРЫТОСТИ\Мониторинг открытости 2023\"/>
    </mc:Choice>
  </mc:AlternateContent>
  <bookViews>
    <workbookView xWindow="3675" yWindow="3675" windowWidth="21600" windowHeight="11385" activeTab="1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52511"/>
</workbook>
</file>

<file path=xl/calcChain.xml><?xml version="1.0" encoding="utf-8"?>
<calcChain xmlns="http://schemas.openxmlformats.org/spreadsheetml/2006/main">
  <c r="B23" i="3" l="1"/>
  <c r="F23" i="3"/>
  <c r="E23" i="3"/>
  <c r="D23" i="3"/>
  <c r="I27" i="3"/>
  <c r="B44" i="3"/>
  <c r="F44" i="3"/>
  <c r="I36" i="4" l="1"/>
  <c r="H36" i="4"/>
  <c r="I32" i="4"/>
  <c r="H32" i="4"/>
  <c r="I31" i="4"/>
  <c r="H31" i="4"/>
  <c r="I30" i="4"/>
  <c r="H30" i="4"/>
  <c r="I29" i="4"/>
  <c r="H29" i="4"/>
  <c r="F28" i="4"/>
  <c r="H28" i="4" s="1"/>
  <c r="D28" i="4"/>
  <c r="E28" i="4" s="1"/>
  <c r="B28" i="4"/>
  <c r="C28" i="4" s="1"/>
  <c r="F27" i="4"/>
  <c r="H27" i="4" s="1"/>
  <c r="D27" i="4"/>
  <c r="E27" i="4" s="1"/>
  <c r="B27" i="4"/>
  <c r="C27" i="4" s="1"/>
  <c r="I25" i="4"/>
  <c r="H25" i="4"/>
  <c r="I24" i="4"/>
  <c r="C24" i="4"/>
  <c r="I23" i="4"/>
  <c r="H23" i="4"/>
  <c r="C23" i="4"/>
  <c r="I22" i="4"/>
  <c r="H22" i="4"/>
  <c r="I21" i="4"/>
  <c r="H21" i="4"/>
  <c r="I20" i="4"/>
  <c r="H20" i="4"/>
  <c r="I19" i="4"/>
  <c r="H19" i="4"/>
  <c r="I18" i="4"/>
  <c r="H18" i="4"/>
  <c r="I17" i="4"/>
  <c r="F17" i="4"/>
  <c r="H17" i="4" s="1"/>
  <c r="D17" i="4"/>
  <c r="B17" i="4"/>
  <c r="I16" i="4"/>
  <c r="H16" i="4"/>
  <c r="I15" i="4"/>
  <c r="H15" i="4"/>
  <c r="I14" i="4"/>
  <c r="H13" i="4"/>
  <c r="I12" i="4"/>
  <c r="H12" i="4"/>
  <c r="F11" i="4"/>
  <c r="I11" i="4" s="1"/>
  <c r="D11" i="4"/>
  <c r="B11" i="4"/>
  <c r="I10" i="4"/>
  <c r="H10" i="4"/>
  <c r="I9" i="4"/>
  <c r="H9" i="4"/>
  <c r="I8" i="4"/>
  <c r="F8" i="4"/>
  <c r="H8" i="4" s="1"/>
  <c r="D8" i="4"/>
  <c r="B8" i="4"/>
  <c r="C8" i="4" s="1"/>
  <c r="F7" i="4"/>
  <c r="G32" i="4" s="1"/>
  <c r="D7" i="4"/>
  <c r="E31" i="4" s="1"/>
  <c r="B7" i="4"/>
  <c r="C32" i="4" s="1"/>
  <c r="H7" i="4" l="1"/>
  <c r="C9" i="4"/>
  <c r="G9" i="4"/>
  <c r="E10" i="4"/>
  <c r="E12" i="4"/>
  <c r="C13" i="4"/>
  <c r="G13" i="4"/>
  <c r="C14" i="4"/>
  <c r="G14" i="4"/>
  <c r="C15" i="4"/>
  <c r="E16" i="4"/>
  <c r="C18" i="4"/>
  <c r="G18" i="4"/>
  <c r="E19" i="4"/>
  <c r="C20" i="4"/>
  <c r="G20" i="4"/>
  <c r="E21" i="4"/>
  <c r="C22" i="4"/>
  <c r="E23" i="4"/>
  <c r="G24" i="4"/>
  <c r="C25" i="4"/>
  <c r="G25" i="4"/>
  <c r="G27" i="4"/>
  <c r="I27" i="4"/>
  <c r="G28" i="4"/>
  <c r="I28" i="4"/>
  <c r="E29" i="4"/>
  <c r="C30" i="4"/>
  <c r="G30" i="4"/>
  <c r="G31" i="4"/>
  <c r="E32" i="4"/>
  <c r="I7" i="4"/>
  <c r="E8" i="4"/>
  <c r="G8" i="4"/>
  <c r="E9" i="4"/>
  <c r="C10" i="4"/>
  <c r="G10" i="4"/>
  <c r="C11" i="4"/>
  <c r="E11" i="4"/>
  <c r="G11" i="4"/>
  <c r="C12" i="4"/>
  <c r="G12" i="4"/>
  <c r="E13" i="4"/>
  <c r="E14" i="4"/>
  <c r="C16" i="4"/>
  <c r="G16" i="4"/>
  <c r="C17" i="4"/>
  <c r="E17" i="4"/>
  <c r="G17" i="4"/>
  <c r="E18" i="4"/>
  <c r="C19" i="4"/>
  <c r="G19" i="4"/>
  <c r="E20" i="4"/>
  <c r="C21" i="4"/>
  <c r="G21" i="4"/>
  <c r="G23" i="4"/>
  <c r="E24" i="4"/>
  <c r="E25" i="4"/>
  <c r="C29" i="4"/>
  <c r="G29" i="4"/>
  <c r="E30" i="4"/>
  <c r="B13" i="3"/>
  <c r="I7" i="3" l="1"/>
  <c r="I8" i="3"/>
  <c r="I9" i="3"/>
  <c r="I10" i="3"/>
  <c r="I11" i="3"/>
  <c r="I12" i="3"/>
  <c r="I14" i="3"/>
  <c r="I19" i="3"/>
  <c r="I20" i="3"/>
  <c r="I22" i="3"/>
  <c r="I24" i="3"/>
  <c r="I26" i="3"/>
  <c r="I31" i="3"/>
  <c r="I32" i="3"/>
  <c r="I33" i="3"/>
  <c r="I34" i="3"/>
  <c r="I35" i="3"/>
  <c r="I37" i="3"/>
  <c r="I38" i="3"/>
  <c r="I40" i="3"/>
  <c r="I41" i="3"/>
  <c r="I42" i="3"/>
  <c r="I43" i="3"/>
  <c r="I45" i="3"/>
  <c r="I47" i="3"/>
  <c r="I49" i="3"/>
  <c r="I51" i="3"/>
  <c r="I52" i="3"/>
  <c r="I53" i="3"/>
  <c r="H7" i="3"/>
  <c r="H8" i="3"/>
  <c r="H10" i="3"/>
  <c r="H12" i="3"/>
  <c r="H14" i="3"/>
  <c r="H20" i="3"/>
  <c r="H31" i="3"/>
  <c r="H32" i="3"/>
  <c r="H33" i="3"/>
  <c r="H35" i="3"/>
  <c r="H37" i="3"/>
  <c r="H38" i="3"/>
  <c r="H40" i="3"/>
  <c r="H41" i="3"/>
  <c r="H42" i="3"/>
  <c r="H43" i="3"/>
  <c r="H45" i="3"/>
  <c r="H49" i="3"/>
  <c r="H51" i="3"/>
  <c r="H52" i="3"/>
  <c r="H53" i="3"/>
  <c r="D44" i="3"/>
  <c r="F30" i="3"/>
  <c r="B28" i="3"/>
  <c r="F28" i="3"/>
  <c r="D28" i="3"/>
  <c r="F15" i="3"/>
  <c r="D15" i="3"/>
  <c r="B6" i="3"/>
  <c r="I23" i="3" l="1"/>
  <c r="H44" i="3"/>
  <c r="I44" i="3"/>
  <c r="D6" i="3" l="1"/>
  <c r="F50" i="3" l="1"/>
  <c r="D50" i="3"/>
  <c r="B50" i="3"/>
  <c r="F48" i="3"/>
  <c r="D48" i="3"/>
  <c r="B48" i="3"/>
  <c r="F39" i="3"/>
  <c r="D39" i="3"/>
  <c r="B39" i="3"/>
  <c r="F36" i="3"/>
  <c r="D36" i="3"/>
  <c r="B36" i="3"/>
  <c r="D30" i="3"/>
  <c r="B30" i="3"/>
  <c r="H30" i="3" s="1"/>
  <c r="F18" i="3"/>
  <c r="D18" i="3"/>
  <c r="B18" i="3"/>
  <c r="F13" i="3"/>
  <c r="D13" i="3"/>
  <c r="F6" i="3"/>
  <c r="B5" i="3" l="1"/>
  <c r="H36" i="3"/>
  <c r="I36" i="3"/>
  <c r="I48" i="3"/>
  <c r="H48" i="3"/>
  <c r="H18" i="3"/>
  <c r="I18" i="3"/>
  <c r="F5" i="3"/>
  <c r="I6" i="3"/>
  <c r="H6" i="3"/>
  <c r="I13" i="3"/>
  <c r="H13" i="3"/>
  <c r="I30" i="3"/>
  <c r="I39" i="3"/>
  <c r="H39" i="3"/>
  <c r="I50" i="3"/>
  <c r="H50" i="3"/>
  <c r="D5" i="3"/>
  <c r="E39" i="3" s="1"/>
  <c r="I5" i="3" l="1"/>
  <c r="E44" i="3"/>
  <c r="E15" i="3"/>
  <c r="E6" i="3"/>
  <c r="E36" i="3"/>
  <c r="E30" i="3"/>
  <c r="E48" i="3"/>
  <c r="E18" i="3"/>
  <c r="E50" i="3"/>
  <c r="E13" i="3"/>
  <c r="C48" i="3"/>
  <c r="C39" i="3"/>
  <c r="C30" i="3"/>
  <c r="H5" i="3"/>
  <c r="C50" i="3"/>
  <c r="C44" i="3"/>
  <c r="C36" i="3"/>
  <c r="C13" i="3"/>
  <c r="C6" i="3"/>
  <c r="G50" i="3"/>
  <c r="G30" i="3"/>
  <c r="G6" i="3"/>
  <c r="G15" i="3"/>
  <c r="G44" i="3"/>
  <c r="G36" i="3"/>
  <c r="G18" i="3"/>
  <c r="G48" i="3"/>
  <c r="G13" i="3"/>
  <c r="G39" i="3"/>
  <c r="G23" i="3"/>
  <c r="C15" i="3"/>
  <c r="C23" i="3"/>
  <c r="E5" i="3" l="1"/>
  <c r="C5" i="3"/>
</calcChain>
</file>

<file path=xl/sharedStrings.xml><?xml version="1.0" encoding="utf-8"?>
<sst xmlns="http://schemas.openxmlformats.org/spreadsheetml/2006/main" count="172" uniqueCount="119">
  <si>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</si>
  <si>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</si>
  <si>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</si>
  <si>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</si>
  <si>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</si>
  <si>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</si>
  <si>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</si>
  <si>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</si>
  <si>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</si>
  <si>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</si>
  <si>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</si>
  <si>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</si>
  <si>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</si>
  <si>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</si>
  <si>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</si>
  <si>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</si>
  <si>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</si>
  <si>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0</t>
  </si>
  <si>
    <t>НАЛОГИ НА СОВОКУПНЫЙ ДОХОД</t>
  </si>
  <si>
    <t>Единый сельскохозяйственный налог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</si>
  <si>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</si>
  <si>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</si>
  <si>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</si>
  <si>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</si>
  <si>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</si>
  <si>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</si>
  <si>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</si>
  <si>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</si>
  <si>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</si>
  <si>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</si>
  <si>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</si>
  <si>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</si>
  <si>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</si>
  <si>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БЕЗВОЗМЕЗДНЫЕ ПОСТУПЛЕНИЯ ОТ ГОСУДАРСТВЕННЫХ ОРГАНИЗАЦИЙ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</si>
  <si>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</si>
  <si>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</si>
  <si>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</si>
  <si>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</si>
  <si>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</si>
  <si>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</si>
  <si>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</si>
  <si>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</si>
  <si>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</si>
  <si>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</si>
  <si>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</si>
  <si>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</si>
  <si>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</si>
  <si>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</si>
  <si>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</si>
  <si>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</si>
  <si>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</si>
  <si>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</si>
  <si>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</si>
  <si>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</si>
  <si>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</si>
  <si>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</si>
  <si>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</si>
  <si>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</si>
  <si>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</si>
  <si>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</si>
  <si>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</si>
  <si>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</si>
  <si>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</si>
  <si>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</si>
  <si>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</si>
  <si>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</si>
  <si>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</si>
  <si>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</si>
  <si>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</si>
  <si>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</si>
  <si>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</si>
  <si>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</si>
  <si>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</si>
  <si>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</si>
  <si>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</si>
  <si>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</si>
  <si>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</si>
  <si>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</si>
  <si>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</si>
  <si>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</si>
  <si>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</si>
  <si>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</si>
  <si>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</si>
  <si>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</si>
  <si>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</si>
  <si>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</si>
  <si>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Прочие доходы от использования имущества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</si>
  <si>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</si>
  <si>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</si>
  <si>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</si>
  <si>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</si>
  <si>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</si>
  <si>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 xml:space="preserve">Защита населения и территории от последствий чрезвычайных ситуаций природного и технического характера, гражданская оборона 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</si>
  <si>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</si>
  <si>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</si>
  <si>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МЕЖБЮДЖЕТНЫЕ ТРАНСФЕРТЫ ОБЩЕГО ХАРАКТЕРА БЮДЖЕТАМ СУБЪЕКТОВ РОССИЙСКОЙ ФЕДЕРАЦИИИ МУНИЦИПАЛЬНЫХ ОБРАЗОВАНИЙ</t>
  </si>
  <si>
    <t>Результат исполнения бюджета(ДЕФИЦИТ/ПРОФИЦИТ)</t>
  </si>
  <si>
    <t>1. Доходы  бюджета Кемскго муниципального района</t>
  </si>
  <si>
    <t>2. Расходы  бюджета Кемского муниципального района</t>
  </si>
  <si>
    <t>3.Источники финансирования дефицита бюджета  Кемского муниципального района</t>
  </si>
  <si>
    <t>УСН</t>
  </si>
  <si>
    <t>Физическая культура</t>
  </si>
  <si>
    <t>Защита населения и территории от чрезвычайных ситуаций природного и техногенного характера, пожарная безопасность</t>
  </si>
  <si>
    <t>Благоустройство</t>
  </si>
  <si>
    <t>ОХРАНА ОКРУЖАЮЩЕЙ СРЕДЫ</t>
  </si>
  <si>
    <t>Сбор, удаление отходов и очистка сточных вод</t>
  </si>
  <si>
    <t>Спорт высших достижений</t>
  </si>
  <si>
    <t>X</t>
  </si>
  <si>
    <t>Факт на 01.04.2022 отчетный год</t>
  </si>
  <si>
    <t>Факт на 01.04.2023 (текущий) год</t>
  </si>
  <si>
    <t>План на 2023 год по состоянию на 01.04.2023 (текущий ) год</t>
  </si>
  <si>
    <t>Информация об исполнении  бюджета Кемского муниципального района за 1 квартал 2023 года</t>
  </si>
  <si>
    <t>Факт на 01.04.2022 (отчетный) год</t>
  </si>
  <si>
    <t>План на 2023 год по состоянию на 01.04.2023 (текущий) год</t>
  </si>
  <si>
    <t>в 56,55 раз</t>
  </si>
  <si>
    <t>х</t>
  </si>
  <si>
    <t>в 16,69 раз</t>
  </si>
  <si>
    <t>Другие вопросы в области жилищно-коммунального хозяйства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</si>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</sst>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&quot;###,##0"/>
    <numFmt numFmtId="165" formatCode="#,##0\ _₽"/>
    <numFmt numFmtId="166" formatCode="#,###.0"/>
    <numFmt numFmtId="167" formatCode="#,##0.0"/>
  </numFmts>
  <fonts count="9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66" fontId="0" fillId="0" borderId="0" xfId="0" applyNumberFormat="1" applyFill="1"/>
    <xf numFmtId="167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2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1" fontId="7" fillId="2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D12" sqref="D12"/>
    </sheetView>
  </sheetViews>
  <sheetFormatPr defaultRowHeight="12.75" x14ac:dyDescent="0.2"/>
  <cols>
    <col min="1" max="1" width="37.7109375" style="1" customWidth="1"/>
    <col min="2" max="9" width="17.5703125" style="1" customWidth="1"/>
    <col min="10" max="16384" width="9.140625" style="1"/>
  </cols>
  <sheetData>
    <row r="1" spans="1:9" ht="15" x14ac:dyDescent="0.25">
      <c r="A1" s="50" t="s">
        <v>111</v>
      </c>
      <c r="B1" s="51"/>
      <c r="C1" s="51"/>
      <c r="D1" s="51"/>
      <c r="E1" s="51"/>
      <c r="F1" s="51"/>
      <c r="G1" s="51"/>
      <c r="H1" s="51"/>
      <c r="I1" s="51"/>
    </row>
    <row r="3" spans="1:9" ht="14.25" x14ac:dyDescent="0.2">
      <c r="A3" s="49" t="s">
        <v>97</v>
      </c>
      <c r="B3" s="49"/>
      <c r="C3" s="49"/>
      <c r="D3" s="49"/>
      <c r="E3" s="49"/>
      <c r="F3" s="49"/>
      <c r="G3" s="49"/>
      <c r="H3" s="49"/>
      <c r="I3" s="49"/>
    </row>
    <row r="4" spans="1:9" ht="15" x14ac:dyDescent="0.25">
      <c r="I4" s="2" t="s">
        <v>80</v>
      </c>
    </row>
    <row r="5" spans="1:9" ht="71.25" x14ac:dyDescent="0.2">
      <c r="A5" s="3" t="s">
        <v>0</v>
      </c>
      <c r="B5" s="3" t="s">
        <v>112</v>
      </c>
      <c r="C5" s="3" t="s">
        <v>1</v>
      </c>
      <c r="D5" s="3" t="s">
        <v>113</v>
      </c>
      <c r="E5" s="3" t="s">
        <v>2</v>
      </c>
      <c r="F5" s="3" t="s">
        <v>109</v>
      </c>
      <c r="G5" s="3" t="s">
        <v>2</v>
      </c>
      <c r="H5" s="3" t="s">
        <v>3</v>
      </c>
      <c r="I5" s="3" t="s">
        <v>4</v>
      </c>
    </row>
    <row r="6" spans="1:9" ht="15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</row>
    <row r="7" spans="1:9" s="17" customFormat="1" ht="14.25" x14ac:dyDescent="0.2">
      <c r="A7" s="15" t="s">
        <v>37</v>
      </c>
      <c r="B7" s="16">
        <f>B8+B27</f>
        <v>106570.7</v>
      </c>
      <c r="C7" s="16">
        <v>100</v>
      </c>
      <c r="D7" s="16">
        <f>D8+D27</f>
        <v>684622.2</v>
      </c>
      <c r="E7" s="16">
        <v>100</v>
      </c>
      <c r="F7" s="16">
        <f>F8+F27</f>
        <v>169960.09999999998</v>
      </c>
      <c r="G7" s="16">
        <v>100</v>
      </c>
      <c r="H7" s="16">
        <f t="shared" ref="H7:H15" si="0">F7/B7*100-100</f>
        <v>59.481076881356699</v>
      </c>
      <c r="I7" s="16">
        <f>F7/D7*100</f>
        <v>24.825385446162858</v>
      </c>
    </row>
    <row r="8" spans="1:9" ht="30" x14ac:dyDescent="0.25">
      <c r="A8" s="11" t="s">
        <v>14</v>
      </c>
      <c r="B8" s="14">
        <f>B9+B11+B16+B17+B21+B23+B24+B25+B26</f>
        <v>43114.7</v>
      </c>
      <c r="C8" s="35">
        <f>B8*100/B7</f>
        <v>40.456429393820251</v>
      </c>
      <c r="D8" s="14">
        <f>D9+D11+D16+D17+D21+D23+D24+D25+D26</f>
        <v>276375.5</v>
      </c>
      <c r="E8" s="14">
        <f>D8*100/D7</f>
        <v>40.369053179987446</v>
      </c>
      <c r="F8" s="14">
        <f>F9+F11+F16+F17+F21+F23+F24+F25+F26</f>
        <v>86515</v>
      </c>
      <c r="G8" s="35">
        <f>F8*100/F7</f>
        <v>50.903123733158552</v>
      </c>
      <c r="H8" s="14">
        <f t="shared" si="0"/>
        <v>100.66241908212282</v>
      </c>
      <c r="I8" s="14">
        <f t="shared" ref="I8:I25" si="1">F8/D8*100</f>
        <v>31.303425954905556</v>
      </c>
    </row>
    <row r="9" spans="1:9" ht="15" x14ac:dyDescent="0.25">
      <c r="A9" s="11" t="s">
        <v>15</v>
      </c>
      <c r="B9" s="14">
        <v>38722</v>
      </c>
      <c r="C9" s="35">
        <f>B9*100/B7</f>
        <v>36.334564753726866</v>
      </c>
      <c r="D9" s="14">
        <v>188588</v>
      </c>
      <c r="E9" s="14">
        <f>D9*100/D7</f>
        <v>27.54628757291248</v>
      </c>
      <c r="F9" s="14">
        <v>43578.6</v>
      </c>
      <c r="G9" s="35">
        <f>F9*100/F7</f>
        <v>25.640488561727139</v>
      </c>
      <c r="H9" s="14">
        <f t="shared" si="0"/>
        <v>12.542224058674648</v>
      </c>
      <c r="I9" s="14">
        <f t="shared" si="1"/>
        <v>23.107832948013659</v>
      </c>
    </row>
    <row r="10" spans="1:9" ht="15" x14ac:dyDescent="0.25">
      <c r="A10" s="11" t="s">
        <v>16</v>
      </c>
      <c r="B10" s="14">
        <v>38722</v>
      </c>
      <c r="C10" s="35">
        <f>B10*100/B7</f>
        <v>36.334564753726866</v>
      </c>
      <c r="D10" s="14">
        <v>188588</v>
      </c>
      <c r="E10" s="14">
        <f>D10*100/D7</f>
        <v>27.54628757291248</v>
      </c>
      <c r="F10" s="14">
        <v>43578.6</v>
      </c>
      <c r="G10" s="35">
        <f>F10*100/F7</f>
        <v>25.640488561727139</v>
      </c>
      <c r="H10" s="14">
        <f t="shared" si="0"/>
        <v>12.542224058674648</v>
      </c>
      <c r="I10" s="14">
        <f t="shared" si="1"/>
        <v>23.107832948013659</v>
      </c>
    </row>
    <row r="11" spans="1:9" ht="30" x14ac:dyDescent="0.25">
      <c r="A11" s="11" t="s">
        <v>18</v>
      </c>
      <c r="B11" s="14">
        <f>B12+B13+B14+B15</f>
        <v>674</v>
      </c>
      <c r="C11" s="35">
        <f>B11*100/B7</f>
        <v>0.63244400196301609</v>
      </c>
      <c r="D11" s="14">
        <f>D12+D13+D14+D15</f>
        <v>67826</v>
      </c>
      <c r="E11" s="14">
        <f>D11*100/D7</f>
        <v>9.9070699138882734</v>
      </c>
      <c r="F11" s="14">
        <f>F12+F13+F14+F15</f>
        <v>38113.4</v>
      </c>
      <c r="G11" s="35">
        <f>F11*100/F7</f>
        <v>22.424910317186214</v>
      </c>
      <c r="H11" s="14" t="s">
        <v>114</v>
      </c>
      <c r="I11" s="14">
        <f t="shared" si="1"/>
        <v>56.192905375519722</v>
      </c>
    </row>
    <row r="12" spans="1:9" ht="15" x14ac:dyDescent="0.25">
      <c r="A12" s="11" t="s">
        <v>100</v>
      </c>
      <c r="B12" s="14">
        <v>308</v>
      </c>
      <c r="C12" s="35">
        <f>B12*100/B7</f>
        <v>0.28901001870120024</v>
      </c>
      <c r="D12" s="14">
        <v>1906</v>
      </c>
      <c r="E12" s="14">
        <f>D12*100/D7</f>
        <v>0.2784017228772307</v>
      </c>
      <c r="F12" s="14">
        <v>391.5</v>
      </c>
      <c r="G12" s="35">
        <f>F12*100/F7</f>
        <v>0.23034818172029792</v>
      </c>
      <c r="H12" s="14">
        <f t="shared" si="0"/>
        <v>27.110389610389603</v>
      </c>
      <c r="I12" s="14">
        <f t="shared" si="1"/>
        <v>20.540398740818468</v>
      </c>
    </row>
    <row r="13" spans="1:9" ht="15" x14ac:dyDescent="0.25">
      <c r="A13" s="11" t="s">
        <v>81</v>
      </c>
      <c r="B13" s="14">
        <v>-43</v>
      </c>
      <c r="C13" s="35">
        <f>B13*100/B7</f>
        <v>-4.0348801312180556E-2</v>
      </c>
      <c r="D13" s="14">
        <v>0</v>
      </c>
      <c r="E13" s="14">
        <f>D13*100/D7</f>
        <v>0</v>
      </c>
      <c r="F13" s="14">
        <v>-60.4</v>
      </c>
      <c r="G13" s="35">
        <f>F13*100/F7</f>
        <v>-3.5537752684306499E-2</v>
      </c>
      <c r="H13" s="14">
        <f t="shared" si="0"/>
        <v>40.465116279069775</v>
      </c>
      <c r="I13" s="14" t="s">
        <v>115</v>
      </c>
    </row>
    <row r="14" spans="1:9" ht="15" x14ac:dyDescent="0.25">
      <c r="A14" s="11" t="s">
        <v>19</v>
      </c>
      <c r="B14" s="14">
        <v>0</v>
      </c>
      <c r="C14" s="35">
        <f>B14*100/B7</f>
        <v>0</v>
      </c>
      <c r="D14" s="14">
        <v>64900</v>
      </c>
      <c r="E14" s="14">
        <f>D14*100/D7</f>
        <v>9.4796809101428501</v>
      </c>
      <c r="F14" s="14">
        <v>37864.300000000003</v>
      </c>
      <c r="G14" s="35">
        <f>F14*100/F7</f>
        <v>22.278346506032893</v>
      </c>
      <c r="H14" s="14" t="s">
        <v>115</v>
      </c>
      <c r="I14" s="14">
        <f t="shared" si="1"/>
        <v>58.342526964560868</v>
      </c>
    </row>
    <row r="15" spans="1:9" ht="15" x14ac:dyDescent="0.25">
      <c r="A15" s="11" t="s">
        <v>82</v>
      </c>
      <c r="B15" s="14">
        <v>409</v>
      </c>
      <c r="C15" s="35">
        <f>B15*100/B7</f>
        <v>0.38378278457399645</v>
      </c>
      <c r="D15" s="14">
        <v>1020</v>
      </c>
      <c r="E15" s="14">
        <v>0</v>
      </c>
      <c r="F15" s="14">
        <v>-82</v>
      </c>
      <c r="G15" s="35">
        <v>0</v>
      </c>
      <c r="H15" s="14">
        <f t="shared" si="0"/>
        <v>-120.04889975550122</v>
      </c>
      <c r="I15" s="14">
        <f t="shared" si="1"/>
        <v>-8.0392156862745097</v>
      </c>
    </row>
    <row r="16" spans="1:9" ht="15" x14ac:dyDescent="0.25">
      <c r="A16" s="11" t="s">
        <v>20</v>
      </c>
      <c r="B16" s="14">
        <v>536</v>
      </c>
      <c r="C16" s="35">
        <f>B16*100/B7</f>
        <v>0.50295250007741343</v>
      </c>
      <c r="D16" s="14">
        <v>2400</v>
      </c>
      <c r="E16" s="14">
        <f>D16*100/D7</f>
        <v>0.35055830792515935</v>
      </c>
      <c r="F16" s="14">
        <v>606.79999999999995</v>
      </c>
      <c r="G16" s="35">
        <f>F16*100/F7</f>
        <v>0.35702497233174141</v>
      </c>
      <c r="H16" s="14">
        <f>F16/B16*100-100</f>
        <v>13.208955223880594</v>
      </c>
      <c r="I16" s="14">
        <f t="shared" si="1"/>
        <v>25.283333333333331</v>
      </c>
    </row>
    <row r="17" spans="1:9" ht="60" x14ac:dyDescent="0.25">
      <c r="A17" s="11" t="s">
        <v>83</v>
      </c>
      <c r="B17" s="14">
        <f>B18+B19+B20</f>
        <v>933</v>
      </c>
      <c r="C17" s="35">
        <f>B17*100/B7</f>
        <v>0.87547515405266174</v>
      </c>
      <c r="D17" s="14">
        <f>D18+D19+D20</f>
        <v>4948.5</v>
      </c>
      <c r="E17" s="14">
        <f>D17*100/D7</f>
        <v>0.72280741115318792</v>
      </c>
      <c r="F17" s="14">
        <f>F18+F19+F20</f>
        <v>722.5</v>
      </c>
      <c r="G17" s="35">
        <f>F17*100/F7</f>
        <v>0.42509977341740801</v>
      </c>
      <c r="H17" s="14">
        <f>F17/B17*100-100</f>
        <v>-22.561629153269024</v>
      </c>
      <c r="I17" s="14">
        <f t="shared" si="1"/>
        <v>14.600383954733759</v>
      </c>
    </row>
    <row r="18" spans="1:9" ht="30" x14ac:dyDescent="0.25">
      <c r="A18" s="11" t="s">
        <v>84</v>
      </c>
      <c r="B18" s="14">
        <v>707</v>
      </c>
      <c r="C18" s="35">
        <f>B18*100/B7</f>
        <v>0.66340936110957327</v>
      </c>
      <c r="D18" s="14">
        <v>3169.5</v>
      </c>
      <c r="E18" s="14">
        <f>D18*100/D7</f>
        <v>0.46295606540366352</v>
      </c>
      <c r="F18" s="14">
        <v>501.5</v>
      </c>
      <c r="G18" s="35">
        <f>F18*100/F7</f>
        <v>0.29506925448973026</v>
      </c>
      <c r="H18" s="14">
        <f>F18/B18*100-100</f>
        <v>-29.06647807637907</v>
      </c>
      <c r="I18" s="14">
        <f t="shared" si="1"/>
        <v>15.822684966082978</v>
      </c>
    </row>
    <row r="19" spans="1:9" ht="15" x14ac:dyDescent="0.25">
      <c r="A19" s="11" t="s">
        <v>85</v>
      </c>
      <c r="B19" s="14">
        <v>202</v>
      </c>
      <c r="C19" s="35">
        <f>B19*100/B7</f>
        <v>0.18954553174559235</v>
      </c>
      <c r="D19" s="14">
        <v>1545</v>
      </c>
      <c r="E19" s="14">
        <f>D19*100/D7</f>
        <v>0.22567191072682133</v>
      </c>
      <c r="F19" s="14">
        <v>213</v>
      </c>
      <c r="G19" s="35">
        <f>F19*100/F7</f>
        <v>0.12532353181717357</v>
      </c>
      <c r="H19" s="14">
        <f>F19/B19*100-100</f>
        <v>5.4455445544554522</v>
      </c>
      <c r="I19" s="14">
        <f t="shared" si="1"/>
        <v>13.78640776699029</v>
      </c>
    </row>
    <row r="20" spans="1:9" ht="30" x14ac:dyDescent="0.25">
      <c r="A20" s="11" t="s">
        <v>86</v>
      </c>
      <c r="B20" s="14">
        <v>24</v>
      </c>
      <c r="C20" s="35">
        <f>B20*100/B7</f>
        <v>2.2520261197496123E-2</v>
      </c>
      <c r="D20" s="14">
        <v>234</v>
      </c>
      <c r="E20" s="14">
        <f>D20*100/D7</f>
        <v>3.4179435022703035E-2</v>
      </c>
      <c r="F20" s="14">
        <v>8</v>
      </c>
      <c r="G20" s="35">
        <f>F20*100/F7</f>
        <v>4.7069871105041719E-3</v>
      </c>
      <c r="H20" s="14">
        <f t="shared" ref="H20:H25" si="2">F20/B20*100-100</f>
        <v>-66.666666666666671</v>
      </c>
      <c r="I20" s="14">
        <f t="shared" si="1"/>
        <v>3.4188034188034191</v>
      </c>
    </row>
    <row r="21" spans="1:9" ht="30" x14ac:dyDescent="0.25">
      <c r="A21" s="11" t="s">
        <v>21</v>
      </c>
      <c r="B21" s="14">
        <v>470</v>
      </c>
      <c r="C21" s="35">
        <f>B21*100/B7</f>
        <v>0.44102178178429907</v>
      </c>
      <c r="D21" s="14">
        <v>903</v>
      </c>
      <c r="E21" s="14">
        <f>D21*100/D7</f>
        <v>0.13189756335684119</v>
      </c>
      <c r="F21" s="14">
        <v>281.89999999999998</v>
      </c>
      <c r="G21" s="35">
        <f>F21*100/F7</f>
        <v>0.16586245830639074</v>
      </c>
      <c r="H21" s="14">
        <f t="shared" si="2"/>
        <v>-40.021276595744681</v>
      </c>
      <c r="I21" s="14">
        <f t="shared" si="1"/>
        <v>31.218161683277962</v>
      </c>
    </row>
    <row r="22" spans="1:9" ht="30" x14ac:dyDescent="0.25">
      <c r="A22" s="11" t="s">
        <v>22</v>
      </c>
      <c r="B22" s="14">
        <v>470</v>
      </c>
      <c r="C22" s="35">
        <f>B22*100/B8</f>
        <v>1.0901154362665171</v>
      </c>
      <c r="D22" s="14">
        <v>903</v>
      </c>
      <c r="E22" s="14">
        <v>0</v>
      </c>
      <c r="F22" s="14">
        <v>281.89999999999998</v>
      </c>
      <c r="G22" s="35">
        <v>0</v>
      </c>
      <c r="H22" s="14">
        <f t="shared" si="2"/>
        <v>-40.021276595744681</v>
      </c>
      <c r="I22" s="14">
        <f t="shared" si="1"/>
        <v>31.218161683277962</v>
      </c>
    </row>
    <row r="23" spans="1:9" ht="60" x14ac:dyDescent="0.25">
      <c r="A23" s="11" t="s">
        <v>23</v>
      </c>
      <c r="B23" s="14">
        <v>1548</v>
      </c>
      <c r="C23" s="35">
        <f>B23*100/B9</f>
        <v>3.997727390114147</v>
      </c>
      <c r="D23" s="14">
        <v>10181.1</v>
      </c>
      <c r="E23" s="14">
        <f>D23*100/D7</f>
        <v>1.4871121620070165</v>
      </c>
      <c r="F23" s="14">
        <v>1852</v>
      </c>
      <c r="G23" s="35">
        <f>F23*100/F7</f>
        <v>1.0896675160817157</v>
      </c>
      <c r="H23" s="14">
        <f t="shared" si="2"/>
        <v>19.638242894056845</v>
      </c>
      <c r="I23" s="14">
        <f t="shared" si="1"/>
        <v>18.190568799049217</v>
      </c>
    </row>
    <row r="24" spans="1:9" ht="45" x14ac:dyDescent="0.25">
      <c r="A24" s="11" t="s">
        <v>24</v>
      </c>
      <c r="B24" s="14">
        <v>72</v>
      </c>
      <c r="C24" s="35">
        <f>B24*100/B10</f>
        <v>0.18594080884251846</v>
      </c>
      <c r="D24" s="14">
        <v>1028.9000000000001</v>
      </c>
      <c r="E24" s="14">
        <f>D24*100/D7</f>
        <v>0.15028726792674854</v>
      </c>
      <c r="F24" s="14">
        <v>1202.0999999999999</v>
      </c>
      <c r="G24" s="35">
        <f>F24*100/F7</f>
        <v>0.70728365069213306</v>
      </c>
      <c r="H24" s="14" t="s">
        <v>116</v>
      </c>
      <c r="I24" s="14">
        <f t="shared" si="1"/>
        <v>116.83351151715422</v>
      </c>
    </row>
    <row r="25" spans="1:9" ht="30" x14ac:dyDescent="0.25">
      <c r="A25" s="11" t="s">
        <v>25</v>
      </c>
      <c r="B25" s="14">
        <v>161</v>
      </c>
      <c r="C25" s="35">
        <f>B25*100/B7</f>
        <v>0.1510734188665365</v>
      </c>
      <c r="D25" s="14">
        <v>500</v>
      </c>
      <c r="E25" s="14">
        <f>D25*100/D7</f>
        <v>7.3032980817741525E-2</v>
      </c>
      <c r="F25" s="14">
        <v>157.69999999999999</v>
      </c>
      <c r="G25" s="35">
        <f>F25*100/F7</f>
        <v>9.2786483415813484E-2</v>
      </c>
      <c r="H25" s="14">
        <f t="shared" si="2"/>
        <v>-2.0496894409938022</v>
      </c>
      <c r="I25" s="14">
        <f t="shared" si="1"/>
        <v>31.539999999999996</v>
      </c>
    </row>
    <row r="26" spans="1:9" ht="15" x14ac:dyDescent="0.25">
      <c r="A26" s="11" t="s">
        <v>26</v>
      </c>
      <c r="B26" s="14">
        <v>-1.3</v>
      </c>
      <c r="C26" s="35">
        <v>0</v>
      </c>
      <c r="D26" s="14">
        <v>0</v>
      </c>
      <c r="E26" s="14">
        <v>0</v>
      </c>
      <c r="F26" s="14">
        <v>0</v>
      </c>
      <c r="G26" s="35" t="s">
        <v>17</v>
      </c>
      <c r="H26" s="14"/>
      <c r="I26" s="14"/>
    </row>
    <row r="27" spans="1:9" ht="28.5" x14ac:dyDescent="0.2">
      <c r="A27" s="15" t="s">
        <v>27</v>
      </c>
      <c r="B27" s="14">
        <f>B28+B35+B36</f>
        <v>63456</v>
      </c>
      <c r="C27" s="35">
        <f>B27*100/B7</f>
        <v>59.543570606179749</v>
      </c>
      <c r="D27" s="14">
        <f>D28+D35+D36</f>
        <v>408246.7</v>
      </c>
      <c r="E27" s="14">
        <f>D27*100/D7</f>
        <v>59.630946820012561</v>
      </c>
      <c r="F27" s="14">
        <f>F28+F35+F36</f>
        <v>83445.099999999991</v>
      </c>
      <c r="G27" s="35">
        <f>F27*100/F7</f>
        <v>49.096876266841456</v>
      </c>
      <c r="H27" s="14">
        <f t="shared" ref="H27:H32" si="3">F27/B27*100-100</f>
        <v>31.50072491174987</v>
      </c>
      <c r="I27" s="14">
        <f>F27*100/D27</f>
        <v>20.439871283711536</v>
      </c>
    </row>
    <row r="28" spans="1:9" ht="60" x14ac:dyDescent="0.25">
      <c r="A28" s="11" t="s">
        <v>28</v>
      </c>
      <c r="B28" s="14">
        <f>B29+B30+B31+B32</f>
        <v>64177</v>
      </c>
      <c r="C28" s="35">
        <f>B28*100/B7</f>
        <v>60.220116786321192</v>
      </c>
      <c r="D28" s="14">
        <f>D29+D30+D31+D32</f>
        <v>411084.9</v>
      </c>
      <c r="E28" s="14">
        <f>D28*100/D7</f>
        <v>60.04551123232639</v>
      </c>
      <c r="F28" s="14">
        <f>F29+F30+F31+F32</f>
        <v>84156.4</v>
      </c>
      <c r="G28" s="35">
        <f>F28*100/F7</f>
        <v>49.515386258304162</v>
      </c>
      <c r="H28" s="14">
        <f t="shared" si="3"/>
        <v>31.131713853872867</v>
      </c>
      <c r="I28" s="14">
        <f t="shared" ref="I28:I31" si="4">F28/D28*100</f>
        <v>20.471780890030256</v>
      </c>
    </row>
    <row r="29" spans="1:9" ht="45" x14ac:dyDescent="0.25">
      <c r="A29" s="11" t="s">
        <v>29</v>
      </c>
      <c r="B29" s="14">
        <v>1616</v>
      </c>
      <c r="C29" s="35">
        <f>B29*100/B7</f>
        <v>1.5163642539647388</v>
      </c>
      <c r="D29" s="14">
        <v>4596</v>
      </c>
      <c r="E29" s="14">
        <f>D29*100/D7</f>
        <v>0.6713191596766801</v>
      </c>
      <c r="F29" s="14">
        <v>1532</v>
      </c>
      <c r="G29" s="35">
        <f>F29*100/F7</f>
        <v>0.90138803166154891</v>
      </c>
      <c r="H29" s="14">
        <f t="shared" si="3"/>
        <v>-5.1980198019802089</v>
      </c>
      <c r="I29" s="14">
        <f t="shared" si="4"/>
        <v>33.333333333333329</v>
      </c>
    </row>
    <row r="30" spans="1:9" ht="45" x14ac:dyDescent="0.25">
      <c r="A30" s="11" t="s">
        <v>30</v>
      </c>
      <c r="B30" s="14">
        <v>2667</v>
      </c>
      <c r="C30" s="35">
        <f>B30*100/B7</f>
        <v>2.5025640255717567</v>
      </c>
      <c r="D30" s="14">
        <v>43519.5</v>
      </c>
      <c r="E30" s="14">
        <f>D30*100/D7</f>
        <v>6.3567176173954048</v>
      </c>
      <c r="F30" s="14">
        <v>6156.2</v>
      </c>
      <c r="G30" s="35">
        <f>F30*100/F7</f>
        <v>3.6221442562107229</v>
      </c>
      <c r="H30" s="14">
        <f t="shared" si="3"/>
        <v>130.82864641919758</v>
      </c>
      <c r="I30" s="14">
        <f t="shared" si="4"/>
        <v>14.145842668229184</v>
      </c>
    </row>
    <row r="31" spans="1:9" ht="45" x14ac:dyDescent="0.25">
      <c r="A31" s="11" t="s">
        <v>31</v>
      </c>
      <c r="B31" s="14">
        <v>54853</v>
      </c>
      <c r="C31" s="35">
        <v>7</v>
      </c>
      <c r="D31" s="14">
        <v>328495.2</v>
      </c>
      <c r="E31" s="14">
        <f>D31*100/D7</f>
        <v>47.981967280640333</v>
      </c>
      <c r="F31" s="14">
        <v>67399.199999999997</v>
      </c>
      <c r="G31" s="35">
        <f>F31*100/F7</f>
        <v>39.655895707286597</v>
      </c>
      <c r="H31" s="14">
        <f t="shared" si="3"/>
        <v>22.872404426375951</v>
      </c>
      <c r="I31" s="14">
        <f t="shared" si="4"/>
        <v>20.517560073937151</v>
      </c>
    </row>
    <row r="32" spans="1:9" ht="15" x14ac:dyDescent="0.25">
      <c r="A32" s="11" t="s">
        <v>32</v>
      </c>
      <c r="B32" s="14">
        <v>5041</v>
      </c>
      <c r="C32" s="35">
        <f>B32*100/B7</f>
        <v>4.7301931956907479</v>
      </c>
      <c r="D32" s="14">
        <v>34474.199999999997</v>
      </c>
      <c r="E32" s="14">
        <f>D32*100/D7</f>
        <v>5.0355071746139695</v>
      </c>
      <c r="F32" s="14">
        <v>9069</v>
      </c>
      <c r="G32" s="35">
        <f>F32*100/F7</f>
        <v>5.335958263145292</v>
      </c>
      <c r="H32" s="14">
        <f t="shared" si="3"/>
        <v>79.90478079746083</v>
      </c>
      <c r="I32" s="14">
        <f>F32*100/D32</f>
        <v>26.306629305393599</v>
      </c>
    </row>
    <row r="33" spans="1:9" ht="45" x14ac:dyDescent="0.25">
      <c r="A33" s="11" t="s">
        <v>33</v>
      </c>
      <c r="B33" s="14">
        <v>0</v>
      </c>
      <c r="C33" s="35">
        <v>0</v>
      </c>
      <c r="D33" s="14">
        <v>0</v>
      </c>
      <c r="E33" s="14">
        <v>0</v>
      </c>
      <c r="F33" s="14">
        <v>0</v>
      </c>
      <c r="G33" s="35">
        <v>0</v>
      </c>
      <c r="H33" s="13"/>
      <c r="I33" s="14"/>
    </row>
    <row r="34" spans="1:9" ht="30" x14ac:dyDescent="0.25">
      <c r="A34" s="11" t="s">
        <v>34</v>
      </c>
      <c r="B34" s="14">
        <v>0</v>
      </c>
      <c r="C34" s="35">
        <v>0</v>
      </c>
      <c r="D34" s="14">
        <v>0</v>
      </c>
      <c r="E34" s="14">
        <v>0</v>
      </c>
      <c r="F34" s="14">
        <v>0</v>
      </c>
      <c r="G34" s="35">
        <v>0</v>
      </c>
      <c r="H34" s="13"/>
      <c r="I34" s="14"/>
    </row>
    <row r="35" spans="1:9" ht="60" x14ac:dyDescent="0.25">
      <c r="A35" s="11" t="s">
        <v>35</v>
      </c>
      <c r="B35" s="14">
        <v>394</v>
      </c>
      <c r="C35" s="35">
        <v>0</v>
      </c>
      <c r="D35" s="14">
        <v>0</v>
      </c>
      <c r="E35" s="14">
        <v>0</v>
      </c>
      <c r="F35" s="14">
        <v>76.7</v>
      </c>
      <c r="G35" s="35">
        <v>0</v>
      </c>
      <c r="H35" s="13"/>
      <c r="I35" s="14" t="s">
        <v>115</v>
      </c>
    </row>
    <row r="36" spans="1:9" ht="30" x14ac:dyDescent="0.25">
      <c r="A36" s="11" t="s">
        <v>36</v>
      </c>
      <c r="B36" s="14">
        <v>-1115</v>
      </c>
      <c r="C36" s="14" t="s">
        <v>17</v>
      </c>
      <c r="D36" s="14">
        <v>-2838.2</v>
      </c>
      <c r="E36" s="14" t="s">
        <v>17</v>
      </c>
      <c r="F36" s="14">
        <v>-788</v>
      </c>
      <c r="G36" s="35" t="s">
        <v>17</v>
      </c>
      <c r="H36" s="14">
        <f t="shared" ref="H36" si="5">F36/B36*100-100</f>
        <v>-29.327354260089692</v>
      </c>
      <c r="I36" s="14">
        <f>F36*100/D36</f>
        <v>27.764075822704534</v>
      </c>
    </row>
  </sheetData>
  <mergeCells count="2">
    <mergeCell ref="A3:I3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workbookViewId="0">
      <selection activeCell="L51" sqref="L51"/>
    </sheetView>
  </sheetViews>
  <sheetFormatPr defaultRowHeight="12.75" x14ac:dyDescent="0.2"/>
  <cols>
    <col min="1" max="1" width="38.42578125" style="33" customWidth="1"/>
    <col min="2" max="2" width="14.5703125" style="34" customWidth="1"/>
    <col min="3" max="3" width="12.42578125" style="18" customWidth="1"/>
    <col min="4" max="4" width="15.42578125" style="46" customWidth="1"/>
    <col min="5" max="5" width="15.7109375" style="18" customWidth="1"/>
    <col min="6" max="6" width="17.140625" style="46" customWidth="1"/>
    <col min="7" max="7" width="16" style="18" customWidth="1"/>
    <col min="8" max="9" width="15.85546875" style="18" customWidth="1"/>
    <col min="10" max="16384" width="9.140625" style="18"/>
  </cols>
  <sheetData>
    <row r="1" spans="1:9" ht="14.25" x14ac:dyDescent="0.2">
      <c r="A1" s="52" t="s">
        <v>98</v>
      </c>
      <c r="B1" s="52"/>
      <c r="C1" s="52"/>
      <c r="D1" s="52"/>
      <c r="E1" s="52"/>
      <c r="F1" s="52"/>
      <c r="G1" s="52"/>
      <c r="H1" s="52"/>
      <c r="I1" s="52"/>
    </row>
    <row r="2" spans="1:9" ht="27" customHeight="1" x14ac:dyDescent="0.25">
      <c r="A2" s="19"/>
      <c r="B2" s="20"/>
      <c r="C2" s="21"/>
      <c r="D2" s="41"/>
      <c r="E2" s="21"/>
      <c r="F2" s="41"/>
      <c r="G2" s="21"/>
      <c r="H2" s="21"/>
      <c r="I2" s="22" t="s">
        <v>87</v>
      </c>
    </row>
    <row r="3" spans="1:9" ht="80.25" customHeight="1" x14ac:dyDescent="0.2">
      <c r="A3" s="23" t="s">
        <v>0</v>
      </c>
      <c r="B3" s="24" t="s">
        <v>108</v>
      </c>
      <c r="C3" s="23" t="s">
        <v>88</v>
      </c>
      <c r="D3" s="42" t="s">
        <v>110</v>
      </c>
      <c r="E3" s="23" t="s">
        <v>89</v>
      </c>
      <c r="F3" s="42" t="s">
        <v>109</v>
      </c>
      <c r="G3" s="23" t="s">
        <v>89</v>
      </c>
      <c r="H3" s="23" t="s">
        <v>3</v>
      </c>
      <c r="I3" s="23" t="s">
        <v>90</v>
      </c>
    </row>
    <row r="4" spans="1:9" ht="15" x14ac:dyDescent="0.25">
      <c r="A4" s="25">
        <v>1</v>
      </c>
      <c r="B4" s="26">
        <v>2</v>
      </c>
      <c r="C4" s="27">
        <v>3</v>
      </c>
      <c r="D4" s="43">
        <v>4</v>
      </c>
      <c r="E4" s="27">
        <v>5</v>
      </c>
      <c r="F4" s="43">
        <v>6</v>
      </c>
      <c r="G4" s="27">
        <v>7</v>
      </c>
      <c r="H4" s="27">
        <v>8</v>
      </c>
      <c r="I4" s="27">
        <v>9</v>
      </c>
    </row>
    <row r="5" spans="1:9" ht="15" x14ac:dyDescent="0.2">
      <c r="A5" s="28" t="s">
        <v>91</v>
      </c>
      <c r="B5" s="39">
        <f>B6+B13+B15+B18+B23+B28+B30+B36+B39+B44+B48+B50</f>
        <v>111177.36609000001</v>
      </c>
      <c r="C5" s="30">
        <f>SUM(C6+C13+C15+C23+C30+C36+C39+C44+C48+C50)</f>
        <v>99.787776947504767</v>
      </c>
      <c r="D5" s="44">
        <f>D6+D13+D15+D18+D23+D28+D30+D36+D39+D44+D48+D50</f>
        <v>723719.16698999994</v>
      </c>
      <c r="E5" s="30">
        <f>SUM(E6+E13+E18+E23+E30+E36+E39+E44+E48+E50)</f>
        <v>100</v>
      </c>
      <c r="F5" s="44">
        <f>F6+F13+F15+F18+F23+F28+F30+F36+F39+F44+F48+F50</f>
        <v>142594.71962000002</v>
      </c>
      <c r="G5" s="29">
        <v>100</v>
      </c>
      <c r="H5" s="38">
        <f>F5/B5*100-100</f>
        <v>28.258767620530875</v>
      </c>
      <c r="I5" s="38">
        <f>F5/D5*100</f>
        <v>19.703045894592194</v>
      </c>
    </row>
    <row r="6" spans="1:9" ht="30" x14ac:dyDescent="0.2">
      <c r="A6" s="31" t="s">
        <v>38</v>
      </c>
      <c r="B6" s="37">
        <f>SUM(B7:B12)</f>
        <v>10301.337660000001</v>
      </c>
      <c r="C6" s="32">
        <f>B6*100/B5</f>
        <v>9.2656788178098122</v>
      </c>
      <c r="D6" s="45">
        <f>SUM(D7:D12)</f>
        <v>72326.664369999999</v>
      </c>
      <c r="E6" s="32">
        <f>D6/D5*100</f>
        <v>9.9937472529312448</v>
      </c>
      <c r="F6" s="45">
        <f>SUM(F7:F12)</f>
        <v>15201.992130000001</v>
      </c>
      <c r="G6" s="32">
        <f>F6/F5*G5</f>
        <v>10.660978310074675</v>
      </c>
      <c r="H6" s="38">
        <f t="shared" ref="H6:H53" si="0">F6/B6*100-100</f>
        <v>47.572991311887534</v>
      </c>
      <c r="I6" s="38">
        <f t="shared" ref="I6:I53" si="1">F6/D6*100</f>
        <v>21.018516839421057</v>
      </c>
    </row>
    <row r="7" spans="1:9" ht="75" x14ac:dyDescent="0.2">
      <c r="A7" s="31" t="s">
        <v>39</v>
      </c>
      <c r="B7" s="37">
        <v>548.46723999999995</v>
      </c>
      <c r="C7" s="32"/>
      <c r="D7" s="45">
        <v>2379.8000000000002</v>
      </c>
      <c r="E7" s="32"/>
      <c r="F7" s="45">
        <v>572.28516999999999</v>
      </c>
      <c r="G7" s="32"/>
      <c r="H7" s="38">
        <f t="shared" si="0"/>
        <v>4.3426349402381845</v>
      </c>
      <c r="I7" s="38">
        <f t="shared" si="1"/>
        <v>24.047616186234137</v>
      </c>
    </row>
    <row r="8" spans="1:9" ht="90" x14ac:dyDescent="0.2">
      <c r="A8" s="31" t="s">
        <v>40</v>
      </c>
      <c r="B8" s="37">
        <v>6267.1052200000004</v>
      </c>
      <c r="C8" s="32"/>
      <c r="D8" s="45">
        <v>41173.599999999999</v>
      </c>
      <c r="E8" s="32"/>
      <c r="F8" s="45">
        <v>8369.9635300000009</v>
      </c>
      <c r="G8" s="32"/>
      <c r="H8" s="38">
        <f t="shared" si="0"/>
        <v>33.553901461383163</v>
      </c>
      <c r="I8" s="38">
        <f t="shared" si="1"/>
        <v>20.328471472011195</v>
      </c>
    </row>
    <row r="9" spans="1:9" ht="15" x14ac:dyDescent="0.2">
      <c r="A9" s="31" t="s">
        <v>41</v>
      </c>
      <c r="B9" s="37">
        <v>11.6</v>
      </c>
      <c r="C9" s="32"/>
      <c r="D9" s="45">
        <v>0.2</v>
      </c>
      <c r="E9" s="32"/>
      <c r="F9" s="45">
        <v>0.2</v>
      </c>
      <c r="G9" s="32"/>
      <c r="H9" s="38" t="s">
        <v>107</v>
      </c>
      <c r="I9" s="38">
        <f t="shared" si="1"/>
        <v>100</v>
      </c>
    </row>
    <row r="10" spans="1:9" ht="60" x14ac:dyDescent="0.2">
      <c r="A10" s="31" t="s">
        <v>42</v>
      </c>
      <c r="B10" s="37">
        <v>1311.3865800000001</v>
      </c>
      <c r="C10" s="32"/>
      <c r="D10" s="45">
        <v>11142.7</v>
      </c>
      <c r="E10" s="32"/>
      <c r="F10" s="45">
        <v>3447.1784200000002</v>
      </c>
      <c r="G10" s="32"/>
      <c r="H10" s="38">
        <f t="shared" si="0"/>
        <v>162.86515910510536</v>
      </c>
      <c r="I10" s="38">
        <f t="shared" si="1"/>
        <v>30.936652875873889</v>
      </c>
    </row>
    <row r="11" spans="1:9" ht="15" x14ac:dyDescent="0.2">
      <c r="A11" s="31" t="s">
        <v>43</v>
      </c>
      <c r="B11" s="37">
        <v>0</v>
      </c>
      <c r="C11" s="32"/>
      <c r="D11" s="45">
        <v>100</v>
      </c>
      <c r="E11" s="32"/>
      <c r="F11" s="45">
        <v>0</v>
      </c>
      <c r="G11" s="32"/>
      <c r="H11" s="38" t="s">
        <v>107</v>
      </c>
      <c r="I11" s="38">
        <f t="shared" si="1"/>
        <v>0</v>
      </c>
    </row>
    <row r="12" spans="1:9" ht="15" x14ac:dyDescent="0.2">
      <c r="A12" s="31" t="s">
        <v>44</v>
      </c>
      <c r="B12" s="37">
        <v>2162.77862</v>
      </c>
      <c r="C12" s="32"/>
      <c r="D12" s="45">
        <v>17530.364369999999</v>
      </c>
      <c r="E12" s="32"/>
      <c r="F12" s="45">
        <v>2812.36501</v>
      </c>
      <c r="G12" s="32"/>
      <c r="H12" s="38">
        <f t="shared" si="0"/>
        <v>30.034807261040896</v>
      </c>
      <c r="I12" s="38">
        <f t="shared" si="1"/>
        <v>16.042821190943677</v>
      </c>
    </row>
    <row r="13" spans="1:9" ht="15" x14ac:dyDescent="0.2">
      <c r="A13" s="31" t="s">
        <v>45</v>
      </c>
      <c r="B13" s="37">
        <f>SUM(B14)</f>
        <v>66.627120000000005</v>
      </c>
      <c r="C13" s="32">
        <f>B13*100/B5</f>
        <v>5.9928672843413286E-2</v>
      </c>
      <c r="D13" s="45">
        <f>D14</f>
        <v>701.4</v>
      </c>
      <c r="E13" s="32">
        <f>D13/D5*100</f>
        <v>9.6916045890724847E-2</v>
      </c>
      <c r="F13" s="45">
        <f>SUM(F14)</f>
        <v>87.891599999999997</v>
      </c>
      <c r="G13" s="32">
        <f>F13/F5*G5</f>
        <v>6.1637345502148957E-2</v>
      </c>
      <c r="H13" s="38">
        <f t="shared" si="0"/>
        <v>31.91565236498289</v>
      </c>
      <c r="I13" s="38">
        <f t="shared" si="1"/>
        <v>12.530881094952949</v>
      </c>
    </row>
    <row r="14" spans="1:9" ht="30" x14ac:dyDescent="0.2">
      <c r="A14" s="31" t="s">
        <v>46</v>
      </c>
      <c r="B14" s="37">
        <v>66.627120000000005</v>
      </c>
      <c r="C14" s="32"/>
      <c r="D14" s="45">
        <v>701.4</v>
      </c>
      <c r="E14" s="32"/>
      <c r="F14" s="45">
        <v>87.891599999999997</v>
      </c>
      <c r="G14" s="32"/>
      <c r="H14" s="38">
        <f t="shared" si="0"/>
        <v>31.91565236498289</v>
      </c>
      <c r="I14" s="38">
        <f t="shared" si="1"/>
        <v>12.530881094952949</v>
      </c>
    </row>
    <row r="15" spans="1:9" ht="45" x14ac:dyDescent="0.2">
      <c r="A15" s="31" t="s">
        <v>47</v>
      </c>
      <c r="B15" s="37">
        <v>0</v>
      </c>
      <c r="C15" s="32">
        <f>B15/B5*100</f>
        <v>0</v>
      </c>
      <c r="D15" s="45">
        <f>SUM(D16:D17)</f>
        <v>0</v>
      </c>
      <c r="E15" s="32">
        <f>D15/D5*100</f>
        <v>0</v>
      </c>
      <c r="F15" s="45">
        <f>SUM(F16:F17)</f>
        <v>0</v>
      </c>
      <c r="G15" s="32">
        <f>F15/F5*G5</f>
        <v>0</v>
      </c>
      <c r="H15" s="38" t="s">
        <v>107</v>
      </c>
      <c r="I15" s="38" t="s">
        <v>118</v>
      </c>
    </row>
    <row r="16" spans="1:9" ht="63.75" customHeight="1" x14ac:dyDescent="0.2">
      <c r="A16" s="31" t="s">
        <v>92</v>
      </c>
      <c r="B16" s="37">
        <v>0</v>
      </c>
      <c r="C16" s="32"/>
      <c r="D16" s="45">
        <v>0</v>
      </c>
      <c r="E16" s="32"/>
      <c r="F16" s="47">
        <v>0</v>
      </c>
      <c r="G16" s="32"/>
      <c r="H16" s="38" t="s">
        <v>107</v>
      </c>
      <c r="I16" s="38" t="s">
        <v>118</v>
      </c>
    </row>
    <row r="17" spans="1:9" ht="63.75" customHeight="1" x14ac:dyDescent="0.2">
      <c r="A17" s="31" t="s">
        <v>102</v>
      </c>
      <c r="B17" s="37">
        <v>0</v>
      </c>
      <c r="C17" s="32"/>
      <c r="D17" s="45">
        <v>0</v>
      </c>
      <c r="E17" s="32"/>
      <c r="F17" s="45">
        <v>0</v>
      </c>
      <c r="G17" s="32"/>
      <c r="H17" s="38" t="s">
        <v>107</v>
      </c>
      <c r="I17" s="38" t="s">
        <v>118</v>
      </c>
    </row>
    <row r="18" spans="1:9" ht="15" x14ac:dyDescent="0.2">
      <c r="A18" s="31" t="s">
        <v>48</v>
      </c>
      <c r="B18" s="37">
        <f>SUM(B19:B22)</f>
        <v>235.94399999999999</v>
      </c>
      <c r="C18" s="32"/>
      <c r="D18" s="45">
        <f>SUM(D19:D22)</f>
        <v>6141.4</v>
      </c>
      <c r="E18" s="32">
        <f>D18/D5*100</f>
        <v>0.84858882839078642</v>
      </c>
      <c r="F18" s="45">
        <f>SUM(F19:F22)</f>
        <v>5.61</v>
      </c>
      <c r="G18" s="32">
        <f>F18/F5*G5</f>
        <v>3.9342270281466675E-3</v>
      </c>
      <c r="H18" s="38">
        <f t="shared" si="0"/>
        <v>-97.622317160004073</v>
      </c>
      <c r="I18" s="38">
        <f t="shared" si="1"/>
        <v>9.1347249812746292E-2</v>
      </c>
    </row>
    <row r="19" spans="1:9" ht="15" x14ac:dyDescent="0.2">
      <c r="A19" s="31" t="s">
        <v>49</v>
      </c>
      <c r="B19" s="37">
        <v>0</v>
      </c>
      <c r="C19" s="32"/>
      <c r="D19" s="45">
        <v>1543.4</v>
      </c>
      <c r="E19" s="32"/>
      <c r="F19" s="45">
        <v>0</v>
      </c>
      <c r="G19" s="32"/>
      <c r="H19" s="38" t="s">
        <v>118</v>
      </c>
      <c r="I19" s="38">
        <f t="shared" si="1"/>
        <v>0</v>
      </c>
    </row>
    <row r="20" spans="1:9" ht="15" x14ac:dyDescent="0.2">
      <c r="A20" s="31" t="s">
        <v>50</v>
      </c>
      <c r="B20" s="37">
        <v>235.94399999999999</v>
      </c>
      <c r="C20" s="32"/>
      <c r="D20" s="45">
        <v>4498</v>
      </c>
      <c r="E20" s="32"/>
      <c r="F20" s="45">
        <v>0</v>
      </c>
      <c r="G20" s="32"/>
      <c r="H20" s="38">
        <f t="shared" si="0"/>
        <v>-100</v>
      </c>
      <c r="I20" s="38">
        <f t="shared" si="1"/>
        <v>0</v>
      </c>
    </row>
    <row r="21" spans="1:9" ht="15" x14ac:dyDescent="0.2">
      <c r="A21" s="31" t="s">
        <v>51</v>
      </c>
      <c r="B21" s="37">
        <v>0</v>
      </c>
      <c r="C21" s="32"/>
      <c r="D21" s="45">
        <v>0</v>
      </c>
      <c r="E21" s="32"/>
      <c r="F21" s="45">
        <v>0</v>
      </c>
      <c r="G21" s="32"/>
      <c r="H21" s="38" t="s">
        <v>107</v>
      </c>
      <c r="I21" s="38" t="s">
        <v>107</v>
      </c>
    </row>
    <row r="22" spans="1:9" ht="30" x14ac:dyDescent="0.2">
      <c r="A22" s="31" t="s">
        <v>52</v>
      </c>
      <c r="B22" s="37">
        <v>0</v>
      </c>
      <c r="C22" s="32"/>
      <c r="D22" s="45">
        <v>100</v>
      </c>
      <c r="E22" s="32"/>
      <c r="F22" s="45">
        <v>5.61</v>
      </c>
      <c r="G22" s="32"/>
      <c r="H22" s="38" t="s">
        <v>107</v>
      </c>
      <c r="I22" s="38">
        <f t="shared" si="1"/>
        <v>5.61</v>
      </c>
    </row>
    <row r="23" spans="1:9" ht="30" x14ac:dyDescent="0.2">
      <c r="A23" s="31" t="s">
        <v>53</v>
      </c>
      <c r="B23" s="37">
        <f>SUM(B24:B26)</f>
        <v>0</v>
      </c>
      <c r="C23" s="32">
        <f>B23/B5*100</f>
        <v>0</v>
      </c>
      <c r="D23" s="45">
        <f>SUM(D24:D27)</f>
        <v>9544.6144600000007</v>
      </c>
      <c r="E23" s="32">
        <f>D23/D5*100</f>
        <v>1.3188284759261992</v>
      </c>
      <c r="F23" s="45">
        <f>SUM(F24:F27)</f>
        <v>717.6</v>
      </c>
      <c r="G23" s="32">
        <f>F23/F5*G5</f>
        <v>0.50324444124742407</v>
      </c>
      <c r="H23" s="38" t="s">
        <v>118</v>
      </c>
      <c r="I23" s="38">
        <f t="shared" si="1"/>
        <v>7.5183759701070203</v>
      </c>
    </row>
    <row r="24" spans="1:9" ht="15" x14ac:dyDescent="0.2">
      <c r="A24" s="31" t="s">
        <v>54</v>
      </c>
      <c r="B24" s="37">
        <v>0</v>
      </c>
      <c r="C24" s="32"/>
      <c r="D24" s="45">
        <v>8994.6144600000007</v>
      </c>
      <c r="E24" s="32"/>
      <c r="F24" s="45">
        <v>717.6</v>
      </c>
      <c r="G24" s="32"/>
      <c r="H24" s="38" t="s">
        <v>107</v>
      </c>
      <c r="I24" s="38">
        <f t="shared" si="1"/>
        <v>7.9781073796019033</v>
      </c>
    </row>
    <row r="25" spans="1:9" ht="15" x14ac:dyDescent="0.2">
      <c r="A25" s="31" t="s">
        <v>55</v>
      </c>
      <c r="B25" s="37">
        <v>0</v>
      </c>
      <c r="C25" s="32"/>
      <c r="D25" s="45">
        <v>0</v>
      </c>
      <c r="E25" s="32"/>
      <c r="F25" s="45">
        <v>0</v>
      </c>
      <c r="G25" s="32"/>
      <c r="H25" s="38" t="s">
        <v>118</v>
      </c>
      <c r="I25" s="38" t="s">
        <v>118</v>
      </c>
    </row>
    <row r="26" spans="1:9" ht="15" x14ac:dyDescent="0.2">
      <c r="A26" s="31" t="s">
        <v>103</v>
      </c>
      <c r="B26" s="37">
        <v>0</v>
      </c>
      <c r="C26" s="32"/>
      <c r="D26" s="45">
        <v>500</v>
      </c>
      <c r="E26" s="32"/>
      <c r="F26" s="45">
        <v>0</v>
      </c>
      <c r="G26" s="32"/>
      <c r="H26" s="38" t="s">
        <v>107</v>
      </c>
      <c r="I26" s="38">
        <f t="shared" si="1"/>
        <v>0</v>
      </c>
    </row>
    <row r="27" spans="1:9" ht="30" x14ac:dyDescent="0.2">
      <c r="A27" s="31" t="s">
        <v>117</v>
      </c>
      <c r="B27" s="37">
        <v>0</v>
      </c>
      <c r="C27" s="32"/>
      <c r="D27" s="45">
        <v>50</v>
      </c>
      <c r="E27" s="32"/>
      <c r="F27" s="45">
        <v>0</v>
      </c>
      <c r="G27" s="32"/>
      <c r="H27" s="38" t="s">
        <v>118</v>
      </c>
      <c r="I27" s="38">
        <f t="shared" si="1"/>
        <v>0</v>
      </c>
    </row>
    <row r="28" spans="1:9" ht="15" x14ac:dyDescent="0.2">
      <c r="A28" s="31" t="s">
        <v>104</v>
      </c>
      <c r="B28" s="37">
        <f>SUM(B29)</f>
        <v>0</v>
      </c>
      <c r="C28" s="32"/>
      <c r="D28" s="45">
        <f>SUM(D29)</f>
        <v>0</v>
      </c>
      <c r="E28" s="32"/>
      <c r="F28" s="45">
        <f>SUM(F29)</f>
        <v>0</v>
      </c>
      <c r="G28" s="32"/>
      <c r="H28" s="38" t="s">
        <v>107</v>
      </c>
      <c r="I28" s="38" t="s">
        <v>118</v>
      </c>
    </row>
    <row r="29" spans="1:9" ht="30" x14ac:dyDescent="0.2">
      <c r="A29" s="31" t="s">
        <v>105</v>
      </c>
      <c r="B29" s="37">
        <v>0</v>
      </c>
      <c r="C29" s="32"/>
      <c r="D29" s="45">
        <v>0</v>
      </c>
      <c r="E29" s="32"/>
      <c r="F29" s="45">
        <v>0</v>
      </c>
      <c r="G29" s="32"/>
      <c r="H29" s="38" t="s">
        <v>107</v>
      </c>
      <c r="I29" s="38" t="s">
        <v>118</v>
      </c>
    </row>
    <row r="30" spans="1:9" ht="15" x14ac:dyDescent="0.2">
      <c r="A30" s="31" t="s">
        <v>56</v>
      </c>
      <c r="B30" s="37">
        <f>SUM(B31:B35)</f>
        <v>83429.881300000008</v>
      </c>
      <c r="C30" s="32">
        <f>B30*100/B5</f>
        <v>75.042145927851962</v>
      </c>
      <c r="D30" s="45">
        <f>SUM(D31:D35)</f>
        <v>524561.6</v>
      </c>
      <c r="E30" s="32">
        <f>D30/D5*100</f>
        <v>72.481374533949321</v>
      </c>
      <c r="F30" s="45">
        <f>SUM(F31:F35)</f>
        <v>106301.02576</v>
      </c>
      <c r="G30" s="32">
        <f>F30/F5*G5</f>
        <v>74.547659298521779</v>
      </c>
      <c r="H30" s="38">
        <f t="shared" si="0"/>
        <v>27.413612609322982</v>
      </c>
      <c r="I30" s="38">
        <f t="shared" si="1"/>
        <v>20.264736450399727</v>
      </c>
    </row>
    <row r="31" spans="1:9" ht="15" x14ac:dyDescent="0.2">
      <c r="A31" s="31" t="s">
        <v>57</v>
      </c>
      <c r="B31" s="37">
        <v>20459.599999999999</v>
      </c>
      <c r="C31" s="32"/>
      <c r="D31" s="45">
        <v>127139.5</v>
      </c>
      <c r="E31" s="32"/>
      <c r="F31" s="45">
        <v>26823.661</v>
      </c>
      <c r="G31" s="32"/>
      <c r="H31" s="38">
        <f t="shared" si="0"/>
        <v>31.105500596297105</v>
      </c>
      <c r="I31" s="38">
        <f t="shared" si="1"/>
        <v>21.097818537905212</v>
      </c>
    </row>
    <row r="32" spans="1:9" ht="15" x14ac:dyDescent="0.2">
      <c r="A32" s="31" t="s">
        <v>58</v>
      </c>
      <c r="B32" s="37">
        <v>51635.517480000002</v>
      </c>
      <c r="C32" s="32"/>
      <c r="D32" s="45">
        <v>331166.09999999998</v>
      </c>
      <c r="E32" s="32"/>
      <c r="F32" s="48">
        <v>67129.460210000005</v>
      </c>
      <c r="G32" s="32"/>
      <c r="H32" s="38">
        <f t="shared" si="0"/>
        <v>30.006366714541542</v>
      </c>
      <c r="I32" s="38">
        <f t="shared" si="1"/>
        <v>20.270631628660063</v>
      </c>
    </row>
    <row r="33" spans="1:9" ht="15" x14ac:dyDescent="0.2">
      <c r="A33" s="31" t="s">
        <v>59</v>
      </c>
      <c r="B33" s="37">
        <v>6083.3176700000004</v>
      </c>
      <c r="C33" s="32"/>
      <c r="D33" s="45">
        <v>36736.699999999997</v>
      </c>
      <c r="E33" s="32"/>
      <c r="F33" s="48">
        <v>7499.61175</v>
      </c>
      <c r="G33" s="32"/>
      <c r="H33" s="38">
        <f t="shared" si="0"/>
        <v>23.281606465900694</v>
      </c>
      <c r="I33" s="38">
        <f t="shared" si="1"/>
        <v>20.414494905639323</v>
      </c>
    </row>
    <row r="34" spans="1:9" ht="15" x14ac:dyDescent="0.2">
      <c r="A34" s="31" t="s">
        <v>60</v>
      </c>
      <c r="B34" s="37">
        <v>0</v>
      </c>
      <c r="C34" s="32"/>
      <c r="D34" s="45">
        <v>439.7</v>
      </c>
      <c r="E34" s="32"/>
      <c r="F34" s="48">
        <v>0</v>
      </c>
      <c r="G34" s="32"/>
      <c r="H34" s="38" t="s">
        <v>107</v>
      </c>
      <c r="I34" s="38">
        <f t="shared" si="1"/>
        <v>0</v>
      </c>
    </row>
    <row r="35" spans="1:9" ht="15" x14ac:dyDescent="0.2">
      <c r="A35" s="31" t="s">
        <v>61</v>
      </c>
      <c r="B35" s="37">
        <v>5251.4461499999998</v>
      </c>
      <c r="C35" s="32"/>
      <c r="D35" s="45">
        <v>29079.599999999999</v>
      </c>
      <c r="E35" s="32"/>
      <c r="F35" s="48">
        <v>4848.2928000000002</v>
      </c>
      <c r="G35" s="32"/>
      <c r="H35" s="38">
        <f t="shared" si="0"/>
        <v>-7.6769967449823184</v>
      </c>
      <c r="I35" s="38">
        <f t="shared" si="1"/>
        <v>16.672487929682667</v>
      </c>
    </row>
    <row r="36" spans="1:9" ht="15" x14ac:dyDescent="0.2">
      <c r="A36" s="31" t="s">
        <v>62</v>
      </c>
      <c r="B36" s="37">
        <f>SUM(B37:B38)</f>
        <v>6523.2975999999999</v>
      </c>
      <c r="C36" s="32">
        <f>B36*100/B5</f>
        <v>5.8674690986286517</v>
      </c>
      <c r="D36" s="45">
        <f>SUM(D37:D38)</f>
        <v>38231.163159999996</v>
      </c>
      <c r="E36" s="32">
        <f>D36/D5*100</f>
        <v>5.2825964688770304</v>
      </c>
      <c r="F36" s="48">
        <f>SUM(F37:F38)</f>
        <v>8721.1389200000012</v>
      </c>
      <c r="G36" s="32">
        <f>F36/F5*G5</f>
        <v>6.116032166717619</v>
      </c>
      <c r="H36" s="38">
        <f t="shared" si="0"/>
        <v>33.692182309756959</v>
      </c>
      <c r="I36" s="38">
        <f t="shared" si="1"/>
        <v>22.811597134780982</v>
      </c>
    </row>
    <row r="37" spans="1:9" ht="15" x14ac:dyDescent="0.2">
      <c r="A37" s="31" t="s">
        <v>63</v>
      </c>
      <c r="B37" s="37">
        <v>4588.4250000000002</v>
      </c>
      <c r="C37" s="32"/>
      <c r="D37" s="45">
        <v>29181.16316</v>
      </c>
      <c r="E37" s="32"/>
      <c r="F37" s="48">
        <v>6814.7716200000004</v>
      </c>
      <c r="G37" s="32"/>
      <c r="H37" s="38">
        <f t="shared" si="0"/>
        <v>48.520932999885588</v>
      </c>
      <c r="I37" s="38">
        <f t="shared" si="1"/>
        <v>23.353324138022469</v>
      </c>
    </row>
    <row r="38" spans="1:9" ht="30" x14ac:dyDescent="0.2">
      <c r="A38" s="31" t="s">
        <v>93</v>
      </c>
      <c r="B38" s="37">
        <v>1934.8725999999999</v>
      </c>
      <c r="C38" s="32"/>
      <c r="D38" s="45">
        <v>9050</v>
      </c>
      <c r="E38" s="32"/>
      <c r="F38" s="48">
        <v>1906.3672999999999</v>
      </c>
      <c r="G38" s="32"/>
      <c r="H38" s="38">
        <f t="shared" si="0"/>
        <v>-1.4732391166219401</v>
      </c>
      <c r="I38" s="38">
        <f t="shared" si="1"/>
        <v>21.064832044198894</v>
      </c>
    </row>
    <row r="39" spans="1:9" ht="15" x14ac:dyDescent="0.2">
      <c r="A39" s="31" t="s">
        <v>64</v>
      </c>
      <c r="B39" s="37">
        <f>SUM(B40:B43)</f>
        <v>3388.7501399999996</v>
      </c>
      <c r="C39" s="32">
        <f>B39*100/B5</f>
        <v>3.0480575850814344</v>
      </c>
      <c r="D39" s="45">
        <f>SUM(D40:D43)</f>
        <v>22662.925000000003</v>
      </c>
      <c r="E39" s="32">
        <f>D39/D5*100</f>
        <v>3.1314529217537155</v>
      </c>
      <c r="F39" s="48">
        <f>SUM(F40:F43)</f>
        <v>3313.82402</v>
      </c>
      <c r="G39" s="32">
        <f>F39/F5*G5</f>
        <v>2.3239458156872805</v>
      </c>
      <c r="H39" s="38">
        <f t="shared" si="0"/>
        <v>-2.2110252129712791</v>
      </c>
      <c r="I39" s="38">
        <f t="shared" si="1"/>
        <v>14.62222559532805</v>
      </c>
    </row>
    <row r="40" spans="1:9" ht="15" x14ac:dyDescent="0.2">
      <c r="A40" s="31" t="s">
        <v>65</v>
      </c>
      <c r="B40" s="37">
        <v>760.81304999999998</v>
      </c>
      <c r="C40" s="32"/>
      <c r="D40" s="45">
        <v>3348</v>
      </c>
      <c r="E40" s="32"/>
      <c r="F40" s="48">
        <v>1063.3276599999999</v>
      </c>
      <c r="G40" s="32"/>
      <c r="H40" s="38">
        <f t="shared" si="0"/>
        <v>39.762016437546635</v>
      </c>
      <c r="I40" s="38">
        <f t="shared" si="1"/>
        <v>31.760085424133809</v>
      </c>
    </row>
    <row r="41" spans="1:9" ht="15" x14ac:dyDescent="0.2">
      <c r="A41" s="31" t="s">
        <v>66</v>
      </c>
      <c r="B41" s="37">
        <v>473.57844999999998</v>
      </c>
      <c r="C41" s="32"/>
      <c r="D41" s="45">
        <v>11273.125</v>
      </c>
      <c r="E41" s="32"/>
      <c r="F41" s="48">
        <v>1296.77286</v>
      </c>
      <c r="G41" s="32"/>
      <c r="H41" s="38">
        <f t="shared" si="0"/>
        <v>173.8242966925543</v>
      </c>
      <c r="I41" s="38">
        <f t="shared" si="1"/>
        <v>11.503224349947331</v>
      </c>
    </row>
    <row r="42" spans="1:9" ht="15" x14ac:dyDescent="0.2">
      <c r="A42" s="31" t="s">
        <v>67</v>
      </c>
      <c r="B42" s="37">
        <v>1934.83115</v>
      </c>
      <c r="C42" s="32"/>
      <c r="D42" s="45">
        <v>6619.4</v>
      </c>
      <c r="E42" s="32"/>
      <c r="F42" s="48">
        <v>799.37315000000001</v>
      </c>
      <c r="G42" s="32"/>
      <c r="H42" s="38">
        <f t="shared" si="0"/>
        <v>-58.685120921275228</v>
      </c>
      <c r="I42" s="38">
        <f t="shared" si="1"/>
        <v>12.0762176330181</v>
      </c>
    </row>
    <row r="43" spans="1:9" ht="30" x14ac:dyDescent="0.2">
      <c r="A43" s="31" t="s">
        <v>68</v>
      </c>
      <c r="B43" s="37">
        <v>219.52749</v>
      </c>
      <c r="C43" s="32"/>
      <c r="D43" s="45">
        <v>1422.4</v>
      </c>
      <c r="E43" s="32"/>
      <c r="F43" s="48">
        <v>154.35034999999999</v>
      </c>
      <c r="G43" s="32"/>
      <c r="H43" s="38">
        <f t="shared" si="0"/>
        <v>-29.68973954013687</v>
      </c>
      <c r="I43" s="38">
        <f t="shared" si="1"/>
        <v>10.851402559055117</v>
      </c>
    </row>
    <row r="44" spans="1:9" ht="15" x14ac:dyDescent="0.2">
      <c r="A44" s="31" t="s">
        <v>69</v>
      </c>
      <c r="B44" s="37">
        <f>SUM(B45:B47)</f>
        <v>1670.4233999999999</v>
      </c>
      <c r="C44" s="32">
        <f>B44*100/B5</f>
        <v>1.5024851359113538</v>
      </c>
      <c r="D44" s="45">
        <f>SUM(D45:D47)</f>
        <v>14331.2</v>
      </c>
      <c r="E44" s="32">
        <f>D44/D5*100</f>
        <v>1.9802156214273683</v>
      </c>
      <c r="F44" s="48">
        <f>SUM(F45:F47)</f>
        <v>2510.5360000000001</v>
      </c>
      <c r="G44" s="32">
        <f>F44/F5*G5</f>
        <v>1.7606093736782928</v>
      </c>
      <c r="H44" s="38">
        <f t="shared" si="0"/>
        <v>50.293392681160981</v>
      </c>
      <c r="I44" s="38">
        <f t="shared" si="1"/>
        <v>17.517974768337613</v>
      </c>
    </row>
    <row r="45" spans="1:9" ht="15" x14ac:dyDescent="0.2">
      <c r="A45" s="31" t="s">
        <v>101</v>
      </c>
      <c r="B45" s="37">
        <v>1653.886</v>
      </c>
      <c r="C45" s="32"/>
      <c r="D45" s="45">
        <v>12206.2</v>
      </c>
      <c r="E45" s="32"/>
      <c r="F45" s="48">
        <v>2510.5360000000001</v>
      </c>
      <c r="G45" s="32"/>
      <c r="H45" s="38">
        <f t="shared" si="0"/>
        <v>51.796193933560119</v>
      </c>
      <c r="I45" s="38">
        <f t="shared" si="1"/>
        <v>20.567711490881681</v>
      </c>
    </row>
    <row r="46" spans="1:9" ht="15" x14ac:dyDescent="0.2">
      <c r="A46" s="31" t="s">
        <v>70</v>
      </c>
      <c r="B46" s="37">
        <v>0</v>
      </c>
      <c r="C46" s="32"/>
      <c r="D46" s="45">
        <v>0</v>
      </c>
      <c r="E46" s="32"/>
      <c r="F46" s="48">
        <v>0</v>
      </c>
      <c r="G46" s="32"/>
      <c r="H46" s="38" t="s">
        <v>118</v>
      </c>
      <c r="I46" s="38" t="s">
        <v>118</v>
      </c>
    </row>
    <row r="47" spans="1:9" ht="15" x14ac:dyDescent="0.2">
      <c r="A47" s="31" t="s">
        <v>106</v>
      </c>
      <c r="B47" s="37">
        <v>16.537400000000002</v>
      </c>
      <c r="C47" s="32"/>
      <c r="D47" s="45">
        <v>2125</v>
      </c>
      <c r="E47" s="32"/>
      <c r="F47" s="48">
        <v>0</v>
      </c>
      <c r="G47" s="32"/>
      <c r="H47" s="38" t="s">
        <v>107</v>
      </c>
      <c r="I47" s="38">
        <f t="shared" si="1"/>
        <v>0</v>
      </c>
    </row>
    <row r="48" spans="1:9" ht="45" x14ac:dyDescent="0.2">
      <c r="A48" s="31" t="s">
        <v>71</v>
      </c>
      <c r="B48" s="37">
        <f>SUM(B49)</f>
        <v>2139.1048700000001</v>
      </c>
      <c r="C48" s="32">
        <f>B48*100/B5</f>
        <v>1.9240470837097883</v>
      </c>
      <c r="D48" s="45">
        <f>SUM(D49)</f>
        <v>8416</v>
      </c>
      <c r="E48" s="32">
        <f>D48/D5*100</f>
        <v>1.1628820105736248</v>
      </c>
      <c r="F48" s="48">
        <f>SUM(F49)</f>
        <v>1297.75119</v>
      </c>
      <c r="G48" s="32">
        <f>F48/F5*G5</f>
        <v>0.91009764839705909</v>
      </c>
      <c r="H48" s="38">
        <f t="shared" si="0"/>
        <v>-39.332044529448439</v>
      </c>
      <c r="I48" s="38">
        <f t="shared" si="1"/>
        <v>15.420047409695817</v>
      </c>
    </row>
    <row r="49" spans="1:9" ht="30" x14ac:dyDescent="0.2">
      <c r="A49" s="31" t="s">
        <v>94</v>
      </c>
      <c r="B49" s="37">
        <v>2139.1048700000001</v>
      </c>
      <c r="C49" s="32"/>
      <c r="D49" s="45">
        <v>8416</v>
      </c>
      <c r="E49" s="32"/>
      <c r="F49" s="48">
        <v>1297.75119</v>
      </c>
      <c r="G49" s="32"/>
      <c r="H49" s="38">
        <f t="shared" si="0"/>
        <v>-39.332044529448439</v>
      </c>
      <c r="I49" s="38">
        <f t="shared" si="1"/>
        <v>15.420047409695817</v>
      </c>
    </row>
    <row r="50" spans="1:9" ht="60" customHeight="1" x14ac:dyDescent="0.2">
      <c r="A50" s="31" t="s">
        <v>95</v>
      </c>
      <c r="B50" s="37">
        <f>SUM(B51:B52)</f>
        <v>3422</v>
      </c>
      <c r="C50" s="32">
        <f>B50*100/B5</f>
        <v>3.0779646256683502</v>
      </c>
      <c r="D50" s="45">
        <f>SUM(D51:D52)</f>
        <v>26802.2</v>
      </c>
      <c r="E50" s="32">
        <f>D50/D5*100</f>
        <v>3.7033978402799912</v>
      </c>
      <c r="F50" s="48">
        <f>SUM(F51:F52)</f>
        <v>4437.3500000000004</v>
      </c>
      <c r="G50" s="32">
        <f>F50/F5*G5</f>
        <v>3.1118613731455644</v>
      </c>
      <c r="H50" s="38">
        <f t="shared" si="0"/>
        <v>29.671244886031559</v>
      </c>
      <c r="I50" s="38">
        <f t="shared" si="1"/>
        <v>16.555917051585318</v>
      </c>
    </row>
    <row r="51" spans="1:9" ht="60" x14ac:dyDescent="0.2">
      <c r="A51" s="31" t="s">
        <v>72</v>
      </c>
      <c r="B51" s="37">
        <v>1824</v>
      </c>
      <c r="C51" s="32"/>
      <c r="D51" s="45">
        <v>9337</v>
      </c>
      <c r="E51" s="32"/>
      <c r="F51" s="48">
        <v>2334.4499999999998</v>
      </c>
      <c r="G51" s="32"/>
      <c r="H51" s="38">
        <f t="shared" si="0"/>
        <v>27.985197368421041</v>
      </c>
      <c r="I51" s="38">
        <f t="shared" si="1"/>
        <v>25.002142015636714</v>
      </c>
    </row>
    <row r="52" spans="1:9" ht="30" x14ac:dyDescent="0.2">
      <c r="A52" s="31" t="s">
        <v>73</v>
      </c>
      <c r="B52" s="37">
        <v>1598</v>
      </c>
      <c r="C52" s="32"/>
      <c r="D52" s="45">
        <v>17465.2</v>
      </c>
      <c r="E52" s="32"/>
      <c r="F52" s="48">
        <v>2102.9</v>
      </c>
      <c r="G52" s="32"/>
      <c r="H52" s="38">
        <f t="shared" si="0"/>
        <v>31.595744680851055</v>
      </c>
      <c r="I52" s="38">
        <f t="shared" si="1"/>
        <v>12.040514852392185</v>
      </c>
    </row>
    <row r="53" spans="1:9" ht="30" x14ac:dyDescent="0.2">
      <c r="A53" s="31" t="s">
        <v>96</v>
      </c>
      <c r="B53" s="37">
        <v>3401</v>
      </c>
      <c r="C53" s="32"/>
      <c r="D53" s="45">
        <v>-23862</v>
      </c>
      <c r="E53" s="32"/>
      <c r="F53" s="45">
        <v>-4606</v>
      </c>
      <c r="G53" s="32"/>
      <c r="H53" s="38">
        <f t="shared" si="0"/>
        <v>-235.43075566009998</v>
      </c>
      <c r="I53" s="38">
        <f t="shared" si="1"/>
        <v>19.302656944095215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7" sqref="I7"/>
    </sheetView>
  </sheetViews>
  <sheetFormatPr defaultRowHeight="12.75" x14ac:dyDescent="0.2"/>
  <cols>
    <col min="1" max="1" width="37.7109375" style="1" customWidth="1"/>
    <col min="2" max="2" width="17.5703125" style="1" customWidth="1"/>
    <col min="3" max="3" width="12.42578125" style="1" customWidth="1"/>
    <col min="4" max="4" width="17.5703125" style="1" customWidth="1"/>
    <col min="5" max="5" width="13.7109375" style="1" customWidth="1"/>
    <col min="6" max="6" width="17.5703125" style="1" customWidth="1"/>
    <col min="7" max="7" width="12.42578125" style="1" customWidth="1"/>
    <col min="8" max="8" width="10.42578125" style="1" customWidth="1"/>
    <col min="9" max="9" width="11.28515625" style="1" customWidth="1"/>
    <col min="10" max="16384" width="9.140625" style="1"/>
  </cols>
  <sheetData>
    <row r="1" spans="1:9" ht="14.25" x14ac:dyDescent="0.2">
      <c r="A1" s="53" t="s">
        <v>99</v>
      </c>
      <c r="B1" s="54"/>
      <c r="C1" s="54"/>
      <c r="D1" s="54"/>
      <c r="E1" s="54"/>
      <c r="F1" s="54"/>
      <c r="G1" s="54"/>
      <c r="H1" s="54"/>
      <c r="I1" s="54"/>
    </row>
    <row r="2" spans="1:9" ht="15" x14ac:dyDescent="0.25">
      <c r="A2" s="40"/>
      <c r="B2" s="40"/>
      <c r="C2" s="40"/>
      <c r="D2" s="40"/>
      <c r="E2" s="40"/>
      <c r="F2" s="40"/>
      <c r="G2" s="40"/>
      <c r="H2" s="40"/>
      <c r="I2" s="2" t="s">
        <v>80</v>
      </c>
    </row>
    <row r="3" spans="1:9" ht="99.75" x14ac:dyDescent="0.2">
      <c r="A3" s="3" t="s">
        <v>0</v>
      </c>
      <c r="B3" s="36" t="s">
        <v>112</v>
      </c>
      <c r="C3" s="3" t="s">
        <v>1</v>
      </c>
      <c r="D3" s="3" t="s">
        <v>113</v>
      </c>
      <c r="E3" s="3" t="s">
        <v>2</v>
      </c>
      <c r="F3" s="3" t="s">
        <v>109</v>
      </c>
      <c r="G3" s="3" t="s">
        <v>2</v>
      </c>
      <c r="H3" s="3" t="s">
        <v>3</v>
      </c>
      <c r="I3" s="3" t="s">
        <v>4</v>
      </c>
    </row>
    <row r="4" spans="1:9" ht="15" x14ac:dyDescent="0.25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</row>
    <row r="5" spans="1:9" ht="30" x14ac:dyDescent="0.25">
      <c r="A5" s="5" t="s">
        <v>79</v>
      </c>
      <c r="B5" s="6">
        <v>4606</v>
      </c>
      <c r="C5" s="6"/>
      <c r="D5" s="6">
        <v>39097</v>
      </c>
      <c r="E5" s="6"/>
      <c r="F5" s="6">
        <v>-27366</v>
      </c>
      <c r="G5" s="6"/>
      <c r="H5" s="6"/>
      <c r="I5" s="6"/>
    </row>
    <row r="6" spans="1:9" ht="60" x14ac:dyDescent="0.25">
      <c r="A6" s="7" t="s">
        <v>74</v>
      </c>
      <c r="B6" s="8">
        <v>0</v>
      </c>
      <c r="C6" s="8"/>
      <c r="D6" s="8">
        <v>0</v>
      </c>
      <c r="E6" s="8"/>
      <c r="F6" s="8">
        <v>0</v>
      </c>
      <c r="G6" s="8"/>
      <c r="H6" s="8"/>
      <c r="I6" s="8"/>
    </row>
    <row r="7" spans="1:9" ht="30" x14ac:dyDescent="0.25">
      <c r="A7" s="9" t="s">
        <v>75</v>
      </c>
      <c r="B7" s="10">
        <v>-3856</v>
      </c>
      <c r="C7" s="10"/>
      <c r="D7" s="10">
        <v>25000</v>
      </c>
      <c r="E7" s="10"/>
      <c r="F7" s="10">
        <v>0</v>
      </c>
      <c r="G7" s="10"/>
      <c r="H7" s="10"/>
      <c r="I7" s="10"/>
    </row>
    <row r="8" spans="1:9" ht="45" x14ac:dyDescent="0.25">
      <c r="A8" s="11" t="s">
        <v>76</v>
      </c>
      <c r="B8" s="12">
        <v>-400</v>
      </c>
      <c r="C8" s="12"/>
      <c r="D8" s="12">
        <v>0</v>
      </c>
      <c r="E8" s="12"/>
      <c r="F8" s="12">
        <v>0</v>
      </c>
      <c r="G8" s="12"/>
      <c r="H8" s="12"/>
      <c r="I8" s="12"/>
    </row>
    <row r="9" spans="1:9" ht="30" x14ac:dyDescent="0.25">
      <c r="A9" s="11" t="s">
        <v>77</v>
      </c>
      <c r="B9" s="12">
        <v>0</v>
      </c>
      <c r="C9" s="12"/>
      <c r="D9" s="12">
        <v>0</v>
      </c>
      <c r="E9" s="12"/>
      <c r="F9" s="12">
        <v>0</v>
      </c>
      <c r="G9" s="12"/>
      <c r="H9" s="12"/>
      <c r="I9" s="12"/>
    </row>
    <row r="10" spans="1:9" ht="30" x14ac:dyDescent="0.25">
      <c r="A10" s="11" t="s">
        <v>78</v>
      </c>
      <c r="B10" s="12">
        <v>8862</v>
      </c>
      <c r="C10" s="12"/>
      <c r="D10" s="12">
        <v>14097</v>
      </c>
      <c r="E10" s="12"/>
      <c r="F10" s="12">
        <v>-27366</v>
      </c>
      <c r="G10" s="12"/>
      <c r="H10" s="12"/>
      <c r="I10" s="12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User12</cp:lastModifiedBy>
  <dcterms:created xsi:type="dcterms:W3CDTF">2021-07-16T11:47:31Z</dcterms:created>
  <dcterms:modified xsi:type="dcterms:W3CDTF">2023-04-06T11:16:37Z</dcterms:modified>
</cp:coreProperties>
</file>