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Win7\Desktop\МОНИТОРИНГ ОТКРЫТОСТИ\Мониторинг открытости 2022\"/>
    </mc:Choice>
  </mc:AlternateContent>
  <bookViews>
    <workbookView xWindow="-120" yWindow="-120" windowWidth="29040" windowHeight="15840"/>
  </bookViews>
  <sheets>
    <sheet name="НА 01.01.2023" sheetId="3" r:id="rId1"/>
  </sheets>
  <definedNames>
    <definedName name="__bookmark_1">#REF!</definedName>
    <definedName name="__bookmark_2">#REF!</definedName>
    <definedName name="__bookmark_6">#REF!</definedName>
    <definedName name="__bookmark_7">#REF!</definedName>
  </definedNames>
  <calcPr calcId="152511"/>
</workbook>
</file>

<file path=xl/calcChain.xml><?xml version="1.0" encoding="utf-8"?>
<calcChain xmlns="http://schemas.openxmlformats.org/spreadsheetml/2006/main">
  <c r="I6" i="3" l="1"/>
  <c r="I7" i="3"/>
  <c r="I9" i="3"/>
  <c r="I10" i="3"/>
  <c r="I12" i="3"/>
  <c r="I13" i="3"/>
  <c r="I14" i="3"/>
  <c r="I15" i="3"/>
  <c r="I17" i="3"/>
  <c r="I18" i="3"/>
  <c r="I19" i="3"/>
  <c r="I21" i="3"/>
  <c r="I22" i="3"/>
  <c r="I23" i="3"/>
  <c r="I24" i="3"/>
  <c r="I25" i="3"/>
  <c r="I26" i="3"/>
  <c r="I27" i="3"/>
  <c r="I28" i="3"/>
  <c r="I29" i="3"/>
  <c r="I32" i="3"/>
  <c r="I33" i="3"/>
  <c r="I34" i="3"/>
  <c r="I37" i="3"/>
  <c r="I38" i="3"/>
  <c r="I39" i="3"/>
  <c r="I40" i="3"/>
  <c r="I41" i="3"/>
  <c r="I42" i="3"/>
  <c r="I43" i="3"/>
  <c r="I44" i="3"/>
  <c r="I47" i="3"/>
  <c r="I48" i="3"/>
  <c r="I54" i="3"/>
  <c r="I55" i="3"/>
  <c r="I56" i="3"/>
  <c r="I57" i="3"/>
  <c r="I58" i="3"/>
  <c r="I59" i="3"/>
  <c r="I60" i="3"/>
  <c r="I61" i="3"/>
  <c r="I62" i="3"/>
  <c r="I64" i="3"/>
  <c r="I65" i="3"/>
  <c r="I66" i="3"/>
  <c r="I67" i="3"/>
  <c r="I68" i="3"/>
  <c r="I70" i="3"/>
  <c r="I71" i="3"/>
  <c r="I72" i="3"/>
  <c r="I73" i="3"/>
  <c r="I74" i="3"/>
  <c r="I75" i="3"/>
  <c r="I76" i="3"/>
  <c r="I77" i="3"/>
  <c r="I78" i="3"/>
  <c r="I81" i="3"/>
  <c r="I82" i="3"/>
  <c r="I83" i="3"/>
  <c r="I84" i="3"/>
  <c r="I85" i="3"/>
  <c r="I86" i="3"/>
  <c r="I87" i="3"/>
  <c r="I88" i="3"/>
  <c r="I89" i="3"/>
  <c r="I90" i="3"/>
  <c r="I91" i="3"/>
  <c r="I92" i="3"/>
  <c r="I93" i="3"/>
  <c r="I96" i="3"/>
  <c r="I97" i="3"/>
  <c r="I100" i="3"/>
  <c r="I101" i="3"/>
  <c r="I104" i="3"/>
  <c r="I106" i="3"/>
  <c r="I107" i="3"/>
  <c r="I108" i="3"/>
  <c r="I109" i="3"/>
  <c r="I110" i="3"/>
  <c r="I112" i="3"/>
  <c r="I116" i="3"/>
  <c r="I117" i="3"/>
  <c r="I118" i="3"/>
  <c r="I5" i="3"/>
  <c r="H6" i="3"/>
  <c r="H7" i="3"/>
  <c r="H8" i="3"/>
  <c r="H9" i="3"/>
  <c r="H10" i="3"/>
  <c r="H11" i="3"/>
  <c r="H14" i="3"/>
  <c r="H15" i="3"/>
  <c r="H16" i="3"/>
  <c r="H17" i="3"/>
  <c r="H18" i="3"/>
  <c r="H19" i="3"/>
  <c r="H21" i="3"/>
  <c r="H22" i="3"/>
  <c r="H23" i="3"/>
  <c r="H24" i="3"/>
  <c r="H25" i="3"/>
  <c r="H26" i="3"/>
  <c r="H27" i="3"/>
  <c r="H28" i="3"/>
  <c r="H29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50" i="3"/>
  <c r="H51" i="3"/>
  <c r="H52" i="3"/>
  <c r="H53" i="3"/>
  <c r="H54" i="3"/>
  <c r="H55" i="3"/>
  <c r="H56" i="3"/>
  <c r="H57" i="3"/>
  <c r="H58" i="3"/>
  <c r="H60" i="3"/>
  <c r="H61" i="3"/>
  <c r="H62" i="3"/>
  <c r="H64" i="3"/>
  <c r="H65" i="3"/>
  <c r="H66" i="3"/>
  <c r="H67" i="3"/>
  <c r="H68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8" i="3"/>
  <c r="H90" i="3"/>
  <c r="H92" i="3"/>
  <c r="H93" i="3"/>
  <c r="H94" i="3"/>
  <c r="H96" i="3"/>
  <c r="H97" i="3"/>
  <c r="H100" i="3"/>
  <c r="H104" i="3"/>
  <c r="H106" i="3"/>
  <c r="H107" i="3"/>
  <c r="H108" i="3"/>
  <c r="H109" i="3"/>
  <c r="H110" i="3"/>
  <c r="H112" i="3"/>
  <c r="H113" i="3"/>
  <c r="H114" i="3"/>
  <c r="H115" i="3"/>
  <c r="H116" i="3"/>
  <c r="H117" i="3"/>
  <c r="H118" i="3"/>
  <c r="H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5" i="3"/>
  <c r="C6" i="3"/>
  <c r="C7" i="3"/>
  <c r="C8" i="3"/>
  <c r="C9" i="3"/>
  <c r="C10" i="3"/>
  <c r="C11" i="3"/>
  <c r="C12" i="3"/>
  <c r="C13" i="3"/>
  <c r="C14" i="3"/>
  <c r="C15" i="3"/>
  <c r="C16" i="3"/>
  <c r="C17" i="3"/>
  <c r="C18" i="3"/>
  <c r="C19" i="3"/>
  <c r="C20" i="3"/>
  <c r="C21" i="3"/>
  <c r="C22" i="3"/>
  <c r="C23" i="3"/>
  <c r="C24" i="3"/>
  <c r="C25" i="3"/>
  <c r="C26" i="3"/>
  <c r="C27" i="3"/>
  <c r="C28" i="3"/>
  <c r="C29" i="3"/>
  <c r="C30" i="3"/>
  <c r="C31" i="3"/>
  <c r="C32" i="3"/>
  <c r="C33" i="3"/>
  <c r="C34" i="3"/>
  <c r="C35" i="3"/>
  <c r="C36" i="3"/>
  <c r="C37" i="3"/>
  <c r="C38" i="3"/>
  <c r="C39" i="3"/>
  <c r="C40" i="3"/>
  <c r="C41" i="3"/>
  <c r="C42" i="3"/>
  <c r="C43" i="3"/>
  <c r="C44" i="3"/>
  <c r="C45" i="3"/>
  <c r="C46" i="3"/>
  <c r="C47" i="3"/>
  <c r="C48" i="3"/>
  <c r="C49" i="3"/>
  <c r="C50" i="3"/>
  <c r="C51" i="3"/>
  <c r="C52" i="3"/>
  <c r="C53" i="3"/>
  <c r="C54" i="3"/>
  <c r="C55" i="3"/>
  <c r="C56" i="3"/>
  <c r="C57" i="3"/>
  <c r="C58" i="3"/>
  <c r="C59" i="3"/>
  <c r="C60" i="3"/>
  <c r="C61" i="3"/>
  <c r="C62" i="3"/>
  <c r="C63" i="3"/>
  <c r="C64" i="3"/>
  <c r="C65" i="3"/>
  <c r="C66" i="3"/>
  <c r="C67" i="3"/>
  <c r="C68" i="3"/>
  <c r="C69" i="3"/>
  <c r="C70" i="3"/>
  <c r="C71" i="3"/>
  <c r="C72" i="3"/>
  <c r="C73" i="3"/>
  <c r="C74" i="3"/>
  <c r="C75" i="3"/>
  <c r="C76" i="3"/>
  <c r="C77" i="3"/>
  <c r="C78" i="3"/>
  <c r="C79" i="3"/>
  <c r="C80" i="3"/>
  <c r="C81" i="3"/>
  <c r="C82" i="3"/>
  <c r="C83" i="3"/>
  <c r="C84" i="3"/>
  <c r="C85" i="3"/>
  <c r="C86" i="3"/>
  <c r="C87" i="3"/>
  <c r="C88" i="3"/>
  <c r="C89" i="3"/>
  <c r="C90" i="3"/>
  <c r="C91" i="3"/>
  <c r="C92" i="3"/>
  <c r="C93" i="3"/>
  <c r="C94" i="3"/>
  <c r="C95" i="3"/>
  <c r="C96" i="3"/>
  <c r="C97" i="3"/>
  <c r="C98" i="3"/>
  <c r="C99" i="3"/>
  <c r="C100" i="3"/>
  <c r="C101" i="3"/>
  <c r="C102" i="3"/>
  <c r="C103" i="3"/>
  <c r="C104" i="3"/>
  <c r="C105" i="3"/>
  <c r="C106" i="3"/>
  <c r="C107" i="3"/>
  <c r="C108" i="3"/>
  <c r="C109" i="3"/>
  <c r="C110" i="3"/>
  <c r="C111" i="3"/>
  <c r="C112" i="3"/>
  <c r="C113" i="3"/>
  <c r="C114" i="3"/>
  <c r="C115" i="3"/>
  <c r="C116" i="3"/>
  <c r="C117" i="3"/>
  <c r="C118" i="3"/>
  <c r="C5" i="3"/>
  <c r="B119" i="3"/>
  <c r="B116" i="3"/>
  <c r="B117" i="3"/>
  <c r="B113" i="3"/>
  <c r="B114" i="3"/>
  <c r="B106" i="3"/>
  <c r="B80" i="3"/>
  <c r="B40" i="3"/>
  <c r="B47" i="3"/>
  <c r="B45" i="3"/>
  <c r="B35" i="3"/>
  <c r="B79" i="3" l="1"/>
  <c r="F57" i="3"/>
  <c r="D57" i="3"/>
  <c r="D106" i="3" l="1"/>
  <c r="F28" i="3"/>
  <c r="F9" i="3"/>
  <c r="D9" i="3"/>
  <c r="F80" i="3" l="1"/>
  <c r="D80" i="3"/>
  <c r="F106" i="3"/>
  <c r="F68" i="3"/>
  <c r="D68" i="3"/>
  <c r="I80" i="3" l="1"/>
  <c r="F79" i="3"/>
  <c r="D79" i="3"/>
  <c r="D117" i="3"/>
  <c r="D116" i="3" s="1"/>
  <c r="F117" i="3"/>
  <c r="F116" i="3" s="1"/>
  <c r="F62" i="3"/>
  <c r="D62" i="3"/>
  <c r="F47" i="3"/>
  <c r="D47" i="3"/>
  <c r="F41" i="3"/>
  <c r="F23" i="3"/>
  <c r="D23" i="3"/>
  <c r="I79" i="3" l="1"/>
  <c r="B28" i="3"/>
  <c r="B9" i="3"/>
  <c r="B62" i="3"/>
  <c r="F38" i="3"/>
  <c r="D38" i="3"/>
  <c r="B38" i="3"/>
  <c r="F65" i="3"/>
  <c r="B65" i="3"/>
  <c r="D65" i="3"/>
  <c r="B76" i="3" l="1"/>
  <c r="B73" i="3"/>
  <c r="B68" i="3"/>
  <c r="B60" i="3"/>
  <c r="B57" i="3"/>
  <c r="B55" i="3"/>
  <c r="B52" i="3"/>
  <c r="B41" i="3"/>
  <c r="B32" i="3"/>
  <c r="B23" i="3"/>
  <c r="B18" i="3"/>
  <c r="B14" i="3"/>
  <c r="F52" i="3"/>
  <c r="F32" i="3"/>
  <c r="F76" i="3"/>
  <c r="F73" i="3"/>
  <c r="F60" i="3"/>
  <c r="F55" i="3"/>
  <c r="F18" i="3"/>
  <c r="F14" i="3"/>
  <c r="B22" i="3" l="1"/>
  <c r="B67" i="3"/>
  <c r="F67" i="3"/>
  <c r="F40" i="3"/>
  <c r="B72" i="3"/>
  <c r="B54" i="3"/>
  <c r="F72" i="3"/>
  <c r="F54" i="3"/>
  <c r="D28" i="3"/>
  <c r="D76" i="3"/>
  <c r="D73" i="3"/>
  <c r="D60" i="3"/>
  <c r="D55" i="3"/>
  <c r="D52" i="3"/>
  <c r="D41" i="3"/>
  <c r="D32" i="3"/>
  <c r="D18" i="3"/>
  <c r="D14" i="3"/>
  <c r="D67" i="3" l="1"/>
  <c r="F22" i="3"/>
  <c r="D54" i="3"/>
  <c r="D22" i="3"/>
  <c r="D72" i="3"/>
  <c r="D40" i="3"/>
  <c r="F6" i="3"/>
  <c r="F5" i="3" s="1"/>
  <c r="D6" i="3"/>
  <c r="B6" i="3"/>
  <c r="F119" i="3" l="1"/>
  <c r="D5" i="3"/>
  <c r="B5" i="3"/>
  <c r="D119" i="3" l="1"/>
  <c r="E7" i="3" l="1"/>
  <c r="E9" i="3"/>
  <c r="E11" i="3"/>
  <c r="E13" i="3"/>
  <c r="E15" i="3"/>
  <c r="E17" i="3"/>
  <c r="E19" i="3"/>
  <c r="E21" i="3"/>
  <c r="E23" i="3"/>
  <c r="E25" i="3"/>
  <c r="E27" i="3"/>
  <c r="E29" i="3"/>
  <c r="E31" i="3"/>
  <c r="E33" i="3"/>
  <c r="E35" i="3"/>
  <c r="E37" i="3"/>
  <c r="E39" i="3"/>
  <c r="E41" i="3"/>
  <c r="E43" i="3"/>
  <c r="E45" i="3"/>
  <c r="E47" i="3"/>
  <c r="E49" i="3"/>
  <c r="E51" i="3"/>
  <c r="E53" i="3"/>
  <c r="E55" i="3"/>
  <c r="E57" i="3"/>
  <c r="E59" i="3"/>
  <c r="E61" i="3"/>
  <c r="E63" i="3"/>
  <c r="E65" i="3"/>
  <c r="E67" i="3"/>
  <c r="E69" i="3"/>
  <c r="E71" i="3"/>
  <c r="E73" i="3"/>
  <c r="E75" i="3"/>
  <c r="E77" i="3"/>
  <c r="E81" i="3"/>
  <c r="E83" i="3"/>
  <c r="E85" i="3"/>
  <c r="E87" i="3"/>
  <c r="E89" i="3"/>
  <c r="E91" i="3"/>
  <c r="E93" i="3"/>
  <c r="E95" i="3"/>
  <c r="E97" i="3"/>
  <c r="E99" i="3"/>
  <c r="E101" i="3"/>
  <c r="E103" i="3"/>
  <c r="E105" i="3"/>
  <c r="E107" i="3"/>
  <c r="E109" i="3"/>
  <c r="E111" i="3"/>
  <c r="E113" i="3"/>
  <c r="E115" i="3"/>
  <c r="E117" i="3"/>
  <c r="E5" i="3"/>
  <c r="E6" i="3"/>
  <c r="E8" i="3"/>
  <c r="E10" i="3"/>
  <c r="E12" i="3"/>
  <c r="E14" i="3"/>
  <c r="E16" i="3"/>
  <c r="E18" i="3"/>
  <c r="E20" i="3"/>
  <c r="E22" i="3"/>
  <c r="E24" i="3"/>
  <c r="E26" i="3"/>
  <c r="E28" i="3"/>
  <c r="E30" i="3"/>
  <c r="E32" i="3"/>
  <c r="E34" i="3"/>
  <c r="E36" i="3"/>
  <c r="E38" i="3"/>
  <c r="E40" i="3"/>
  <c r="E42" i="3"/>
  <c r="E44" i="3"/>
  <c r="E46" i="3"/>
  <c r="E48" i="3"/>
  <c r="E50" i="3"/>
  <c r="E52" i="3"/>
  <c r="E54" i="3"/>
  <c r="E56" i="3"/>
  <c r="E60" i="3"/>
  <c r="E64" i="3"/>
  <c r="E68" i="3"/>
  <c r="E72" i="3"/>
  <c r="E76" i="3"/>
  <c r="E84" i="3"/>
  <c r="E88" i="3"/>
  <c r="E92" i="3"/>
  <c r="E96" i="3"/>
  <c r="E100" i="3"/>
  <c r="E104" i="3"/>
  <c r="E108" i="3"/>
  <c r="E112" i="3"/>
  <c r="E116" i="3"/>
  <c r="E58" i="3"/>
  <c r="E62" i="3"/>
  <c r="E66" i="3"/>
  <c r="E70" i="3"/>
  <c r="E74" i="3"/>
  <c r="E78" i="3"/>
  <c r="E82" i="3"/>
  <c r="E86" i="3"/>
  <c r="E90" i="3"/>
  <c r="E94" i="3"/>
  <c r="E98" i="3"/>
  <c r="E102" i="3"/>
  <c r="E106" i="3"/>
  <c r="E110" i="3"/>
  <c r="E114" i="3"/>
  <c r="E118" i="3"/>
  <c r="E80" i="3"/>
  <c r="E79" i="3"/>
</calcChain>
</file>

<file path=xl/sharedStrings.xml><?xml version="1.0" encoding="utf-8"?>
<sst xmlns="http://schemas.openxmlformats.org/spreadsheetml/2006/main" count="180" uniqueCount="127">
  <si>
    <t>Наименование показателя</t>
  </si>
  <si>
    <t>Процент прироста (+), снижения (-) (гр.6/гр.2*100-100)</t>
  </si>
  <si>
    <t>тыс. руб.</t>
  </si>
  <si>
    <t>Уд. Вес в общем объеме (по гр.2)</t>
  </si>
  <si>
    <t>Уд. Вес в общем объеме</t>
  </si>
  <si>
    <t>Процент исполнения (гр.6/4*100)</t>
  </si>
  <si>
    <t>1. Муниципальная программа "Развитие образования и молодежной политики в Кемском муницпальной районе"</t>
  </si>
  <si>
    <t>1.1. Подпрограмма "Развитие дошкольного образования"</t>
  </si>
  <si>
    <t>1.2. Подпрограмма "Развитие начального общего, основного общего, среднего общего образования"</t>
  </si>
  <si>
    <t>Основное мероприятие "Реализация основных образовательных программ дошкольного образования, осуществление присмотра и ухода за детьми"</t>
  </si>
  <si>
    <t xml:space="preserve"> Основное мероприятие "Кадровое обеспечение системы дошкольного образования"</t>
  </si>
  <si>
    <t>Основное мероприятие "Реализация образовательных программ начального общего, основного общего, среднего общего образования"</t>
  </si>
  <si>
    <t>Основное мероприятие "Кадровое обеспечение системы начального общего, основного общего образования"</t>
  </si>
  <si>
    <t>Основное мероприятие «Реализация отдельных мероприятий по образовательным программам начального, общего, основного общего, среднего общего федерального проекта «Успех каждого ребенка» национального проекта «Образование»</t>
  </si>
  <si>
    <t>1.3. Подпрограмма "Развитие дополнительного образования"</t>
  </si>
  <si>
    <t>Основное мероприятие "Реализация программа дополнительного образования детям"</t>
  </si>
  <si>
    <t>Основное мероприятие "Кадровое обеспечение дополнительного образования "</t>
  </si>
  <si>
    <t>1.4. Подпрограмма "Развитие молодежной политики"</t>
  </si>
  <si>
    <t>Основное мероприятие "Реализация основных направлений молодежной политики"</t>
  </si>
  <si>
    <t>Основное мероприятие "Организация отдыха, досуга, оздоровления и занятости детей и подростков в каникулярный период"</t>
  </si>
  <si>
    <t>2. Муниципальная программа "Развитие культуры, физической культуры и спорта   Кемского муниципального района"</t>
  </si>
  <si>
    <t>2.1. Подпрограмма "Организация и обеспечение предоставления муниципальных услуг в сфере культуры"</t>
  </si>
  <si>
    <t>Основное мероприятие "Развитие музейного и архивного дела"</t>
  </si>
  <si>
    <t>Основное мероприятие "Развитие библиотечного дела"</t>
  </si>
  <si>
    <t>Основное мероприятие "Развитие клубных учреждений и центров культуры"</t>
  </si>
  <si>
    <t>2.2. Подпрограмма "Организация и обеспечение предоставления муниципальных услуг в сфере дополнительного образования"</t>
  </si>
  <si>
    <t>Основное мероприятие "Реализация дополнительного образования по дополнительной образовательной программе художественно-эстетической направленности и дополнительным предпрофессиональным общеобразовательным программам в области искусства"</t>
  </si>
  <si>
    <t>2.3. Подпрограмма "Развитие физической культуры и спорта"</t>
  </si>
  <si>
    <t>Основное мероприятие "Организация и проведение физкультурных и спортивных массовых мероприятий”</t>
  </si>
  <si>
    <t>Основное мероприятие "Обеспечение реализации муниципальной программы"</t>
  </si>
  <si>
    <t>Основное мероприятие "Обеспечение мероприятий в области архитектуры, строительства, градостроительства, землеустройства и землепользования"</t>
  </si>
  <si>
    <t>4.Муниципальная программа "Социальная поддержка граждан, профилактика ассоциального поведения"</t>
  </si>
  <si>
    <t>4.1. Подпрограмма "Социальная помощь отдельным категориям граждан"</t>
  </si>
  <si>
    <t>Основное мероприятие "Предоставление мер социальной поддержки отдельным категориям граждан"</t>
  </si>
  <si>
    <t>Основное мероприятие "Оказание адресной социальной помощи отдельным категориям граждан"</t>
  </si>
  <si>
    <t>Основное мероприятие "Обеспечение и совершенствование социальной поддержки семьи и детей"</t>
  </si>
  <si>
    <t>Основное мероприятие "Развитие воспитательной и пропагандитской работы с населением"</t>
  </si>
  <si>
    <t>Основное мероприятие «Патриотическое воспитание молодежи»</t>
  </si>
  <si>
    <t>5. Муниципальная программа "Экономическое развитие и поддержка экономики Кемского муниципального района"</t>
  </si>
  <si>
    <t>5.1. Подпрограмма "Развитие малого и среднего предпринимательства в Кемском муниципальном районе"</t>
  </si>
  <si>
    <t>Основное мероприятие "Финансовая поддержка субъектов малого и среднего предпринимательства"</t>
  </si>
  <si>
    <t>5.2. Подпрограмма "Создание условий для предоставления транспортных услуг населению и организация транспортного обслуживания"</t>
  </si>
  <si>
    <t>5.3. Подпрограмма «Управление муниципальным имуществом в Кемском муниципальном районе»</t>
  </si>
  <si>
    <t>Основное мероприятие "Реализация мероприятий по управлению муниципальным имуществом"</t>
  </si>
  <si>
    <t>6. Муниципальная программа "Защита населения и территории Кемского района от чрезвычайных ситуаций"</t>
  </si>
  <si>
    <t>7. Муниципальная программа "Благоустройство"</t>
  </si>
  <si>
    <t>Основное мероприятие "Благоустройство территорий"</t>
  </si>
  <si>
    <t>8. Муниципальная программа "Обеспечение жильем и повышение качества жилищно-коммунальных услуг на территории Кемского района"</t>
  </si>
  <si>
    <t>9. Муниципальная программа "Управления муниципальными финансами муниципальных образований Кемского муниципального района"</t>
  </si>
  <si>
    <t>9.1. Подпрограмма  "Организация бюджетного процесса Кемского муниципального района"</t>
  </si>
  <si>
    <t>Основное мероприятие "Выравнивание бюджетной обеспеченности муниципальных образований"</t>
  </si>
  <si>
    <t>Основное мероприятие "Обеспечение своевременных расчетов и выплат по обязательствам Кемского района"</t>
  </si>
  <si>
    <t>9.2. Подпрограмма "Организация исполнения бюджета и формирование бюджетной отчетности"</t>
  </si>
  <si>
    <t>Основное мероприятие " Автоматизация бюджетного процесса"</t>
  </si>
  <si>
    <t>Основное мероприятие "Обеспечение функций финансовых органов"</t>
  </si>
  <si>
    <t>3. Муниципальная программа "Развитие градостроительной деятельности в Кемском муниципальном районе"</t>
  </si>
  <si>
    <t>1.5. Основное мероприятие "Обеспечение реализации муниципальной программы"</t>
  </si>
  <si>
    <t>Основное мероприятие " Региональный проект "Спорт - норма жизни" в рамках реализации национального проекта "Демография"</t>
  </si>
  <si>
    <t>Основное мероприятие "Реализация мероприятий регионального проекта "Цифровая культура" национального проекта "Культура"</t>
  </si>
  <si>
    <t>Основное мероприятие «Реализация отдельных мероприятий федерального проекта «Обеспечение устойчивого сокращения непригодного для проживания жилищного фонда» национального проекта «Жилье и городская среда»</t>
  </si>
  <si>
    <t>Осуществление государственных полномочий Республики Карелия по созданию и обеспечению деятельности административных комиссий и определению перечня должностных лиц, уполномоченных составлять протоколы об административных</t>
  </si>
  <si>
    <t>Осуществление отдельных государственных полномочий Республики Карелия по проведению на территории Республики Карелия мероприятий по защите населения от болезней, общих для человека и животных</t>
  </si>
  <si>
    <t xml:space="preserve">Осуществление государственных полномочий Республики Карелия по созданию комиссий по делам несовершенолетних и защите их прав и организации деятельности таких комиссий </t>
  </si>
  <si>
    <t xml:space="preserve">Осуществление государственных полномочий Республики Карелия по регулированию цен (тарифов) на отдельные виды продукции, товаров и услуг </t>
  </si>
  <si>
    <t xml:space="preserve">Осуществление государственных полномчий Республики Карелия по организации и осуществлению деятельности органов опеки и попечительства </t>
  </si>
  <si>
    <t>Осуществление первичного воинского учета на территориях, где отсутствуют военные комиссариаты</t>
  </si>
  <si>
    <t>Осуществление переданных полномочий Российской Федерации по составлению (изменению) списков кандидатов в присяжные заседатели федеральных судов общей юрисдикции в Российской Федерации</t>
  </si>
  <si>
    <t>Проведение Всероссийской переписи населения 2020 года</t>
  </si>
  <si>
    <t xml:space="preserve">Представительские расходы муниципального образования </t>
  </si>
  <si>
    <t xml:space="preserve">Резервный фонд администрации для предупреждения и ликвидации чрезвычайных ситуаций </t>
  </si>
  <si>
    <t xml:space="preserve">Резерв на финансовое обеспечение расходных обязательств муниципальных образований, софинансируемых из вышестоящих бюджетов </t>
  </si>
  <si>
    <t>Выполнение других обязательств органов муниципального образования</t>
  </si>
  <si>
    <t xml:space="preserve">Мероприятия по опубликованию (обнародованию) правовых актов и доведение информации до населения </t>
  </si>
  <si>
    <t>Реализация мероприятий из резервного фонда Правительства Республики Карелия для ликвидации чрезвычайных ситуаций</t>
  </si>
  <si>
    <t>Мероприятия по обеспечению охраны и сохранения объектов культурного наследия (памятников истории и культуры) муниципального значения</t>
  </si>
  <si>
    <t>Аппарат представительного органа муниципального образования</t>
  </si>
  <si>
    <t>Глава  администрации муниципального образования</t>
  </si>
  <si>
    <t>Осуществление полномочий  органами местного самоуправления</t>
  </si>
  <si>
    <t>Услуги, связанные с обеспечением деятельности организаций</t>
  </si>
  <si>
    <t>ИТОГО РАСХОДОВ</t>
  </si>
  <si>
    <t xml:space="preserve">Основное мероприятие «Реализации дополнительного образования по общеразвивающей программе» </t>
  </si>
  <si>
    <t>Реализация мероприятий по предупреждению распространения коронавируса (Сovid-19)</t>
  </si>
  <si>
    <t>х</t>
  </si>
  <si>
    <t>Основное мероприятие «Региональный проект «Культурная среда» в рамках реализации нацио-нального проекта «Культура»</t>
  </si>
  <si>
    <t>Основное мероприятие "Профилактика правонарушений в сфере пожарной безопасности"</t>
  </si>
  <si>
    <t>Основное мероприятие "Обеспечение мероприятий по защите населения и территорий от чрезвычайных ситуаций природного и техногенного характера, гражданская оборона"</t>
  </si>
  <si>
    <t>Основное мероприятие "Обеспечение и реализация мероприятий по коммунальному хозяйству"</t>
  </si>
  <si>
    <t>8.2.Муниципальная программа "Обеспечение жильем и повышение качества жилищно-коммунальных услуг на территории Кемского района"</t>
  </si>
  <si>
    <t>Основное мероприятие "Реализация мероприятий государственной программы Республики Карелия "Обеспечение доступным и комфортным жильем и жилищно-коммунальными услугами"</t>
  </si>
  <si>
    <t>Реализация мероприятий на поддержку местных инициатив граждан, проживающих в муниципальных образованиях</t>
  </si>
  <si>
    <t>Мероприятия по ликвидации мест несанкционированного размещения отходов производства и потребления</t>
  </si>
  <si>
    <t>Реализация мероприятий  в рамках иного межбюджетного трансферта из бюджета Республики Карелия на обеспечение доступа органов местного самоуправления и муниципальных учреждений к сети Интернет</t>
  </si>
  <si>
    <t>Осуществление полномочий по формированию, утверждению, исполнению и контролю за исполнением бюджетов (Иные закупки товаров, работ и услуг для обеспечения государственных (муниципальных) нужд)</t>
  </si>
  <si>
    <t>10. Непрограммные статьи расходов</t>
  </si>
  <si>
    <t>x</t>
  </si>
  <si>
    <t>Основное мероприятие "Обеспечение и реализация мероприятий по жилищному хозяйству"</t>
  </si>
  <si>
    <t>Реализация мероприятий в рамках иного межбюджетного трансферта на поддержку развития практик инициативного бюджетирования (Иные межбюджетные трансферты)</t>
  </si>
  <si>
    <t>Иной межбюджетный трансферт из бюджетов поселений на решение вопросов местного значения (Иные межбюджетные трансферты)</t>
  </si>
  <si>
    <t>Непрограмные статьи расходов</t>
  </si>
  <si>
    <t>Аппарат предстатвительного органа муниципального образования</t>
  </si>
  <si>
    <t>Основное мероприятие "Региональный проект "Патриотическое воспитание граждан Российской Федерации" в рамках реализации национального проекта "Образование"</t>
  </si>
  <si>
    <t>Реализация мероприятий на поддержку развития территориального общественного самоуправления (Иные межбюджетные трансферты)</t>
  </si>
  <si>
    <t>Реализация мероприятий в рамках иного межбюджетного трансферта на содействие решению вопросов, направленных в государственной информационной системе "Активный гражданин Республики Карелия" (Иные закупки товаров, работ и услуг для обеспечения государственных (муниципальных) нужд)</t>
  </si>
  <si>
    <t>Реализация мероприятий в рамках иного межбюджетного трансферта на поощрение региональных и муницпальных управленческих команд за достижение показателей деятельности органов исполнительной власти субъектов Российской Федерации</t>
  </si>
  <si>
    <t>Факт на 01.01.2022 отчетный год</t>
  </si>
  <si>
    <t>План на 2022 год по состоянию на 01.01.2023 (текущий ) год</t>
  </si>
  <si>
    <t>Факт на 01.01.2023 (текущий) год</t>
  </si>
  <si>
    <t>Основное мероприятие "Осуществление муниципальной поддержки юридическим лицам и индивидуальным предпринимателям, осуществляющим регулярные пассажирские перевозки на территории Кемского муниципального района по муниципальным маршрутам"</t>
  </si>
  <si>
    <t>Основное мероприятие "Формирование условия для развития и совершенствования системы транспортного обслуживания населения"</t>
  </si>
  <si>
    <t>Иной межбюджетный трансферт, в целях софинансирования расходных обязательств поселений (Иные межбюджетные трансферты)</t>
  </si>
  <si>
    <t xml:space="preserve">Подготовка к праздничным мероприятиям муниципального образования </t>
  </si>
  <si>
    <t>Информация о расходах бюджета Кемского муниципального района по муниципальным программам и непрограмным направлениям деятельности за  2022 год</t>
  </si>
  <si>
    <t>2.4. Подпрограмма "Охрана и сохранение объектов культурного наследия (памятников истории и культуры), расположенных в границах Кемского муниципального района"</t>
  </si>
  <si>
    <t>2.5. Основное мероприятие "Обеспечение реализации муниципальной программы"</t>
  </si>
  <si>
    <t>Основное мероприятие "Обеспечение сохранности объектов культурного наследия"</t>
  </si>
  <si>
    <t>4.4. Подпрограмма "Противодействие экстремизму на территории Кемского муниципального района"</t>
  </si>
  <si>
    <t>Основное мероприятие " Проведение регулярных массовых акций и спортивно-оздоровительных мероприятий"</t>
  </si>
  <si>
    <t>4.2. Подпрограмма "Профилактика немедицинского потребления наркотиков"</t>
  </si>
  <si>
    <t>4.3. Подпрограмма «Профилактика правонарушений»</t>
  </si>
  <si>
    <t>Основное мероприятие "Профилактика несовершенолетних лиц"</t>
  </si>
  <si>
    <t>11.Муниципальная программа "Повышение безопасности дорожного движения на территории Кемского городского поселения"</t>
  </si>
  <si>
    <t>Основное мероприятие «Капитальный ремонт, ремонт и содержание дорог общего пользования на территории населенных пунктов муниципального образования»</t>
  </si>
  <si>
    <t>11.1. Муниципальная программа "Повышение безопасности дорожного движения на территории Кемского городского поселения"</t>
  </si>
  <si>
    <t>12. Адресная программа "Переселение граждан из аварийного жилищного фонда"</t>
  </si>
  <si>
    <t>12.1.Подпрограмма "Переселение граждан из аварийного жилищного фонда"</t>
  </si>
  <si>
    <t>,</t>
  </si>
  <si>
    <t>xx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</si>
</sst>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#.0"/>
    <numFmt numFmtId="165" formatCode="0.0%"/>
  </numFmts>
  <fonts count="9" x14ac:knownFonts="1">
    <font>
      <sz val="10"/>
      <name val="Arial"/>
    </font>
    <font>
      <sz val="11"/>
      <color theme="1"/>
      <name val="Times New Roman"/>
      <family val="1"/>
      <charset val="204"/>
    </font>
    <font>
      <b/>
      <sz val="11"/>
      <color theme="1"/>
      <name val="Times New Roman"/>
      <family val="1"/>
      <charset val="204"/>
    </font>
    <font>
      <i/>
      <sz val="11"/>
      <color theme="1"/>
      <name val="Times New Roman"/>
      <family val="1"/>
      <charset val="204"/>
    </font>
    <font>
      <sz val="10"/>
      <name val="Arial"/>
      <family val="2"/>
      <charset val="204"/>
    </font>
    <font>
      <sz val="12"/>
      <color theme="1"/>
      <name val="Times New Roman"/>
      <family val="1"/>
      <charset val="204"/>
    </font>
    <font>
      <b/>
      <u/>
      <sz val="11"/>
      <name val="Times New Roman"/>
      <family val="1"/>
      <charset val="204"/>
    </font>
    <font>
      <b/>
      <i/>
      <sz val="11"/>
      <color theme="1"/>
      <name val="Times New Roman"/>
      <family val="1"/>
      <charset val="204"/>
    </font>
    <font>
      <sz val="1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4" fillId="0" borderId="0"/>
  </cellStyleXfs>
  <cellXfs count="26">
    <xf numFmtId="0" fontId="0" fillId="0" borderId="0" xfId="0"/>
    <xf numFmtId="0" fontId="5" fillId="2" borderId="0" xfId="0" applyFont="1" applyFill="1" applyAlignment="1">
      <alignment horizont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3" fontId="1" fillId="2" borderId="1" xfId="0" applyNumberFormat="1" applyFont="1" applyFill="1" applyBorder="1" applyAlignment="1">
      <alignment horizontal="center" vertical="center"/>
    </xf>
    <xf numFmtId="165" fontId="1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/>
    <xf numFmtId="0" fontId="1" fillId="2" borderId="1" xfId="0" applyFont="1" applyFill="1" applyBorder="1" applyAlignment="1">
      <alignment vertical="center" wrapText="1"/>
    </xf>
    <xf numFmtId="164" fontId="5" fillId="2" borderId="0" xfId="0" applyNumberFormat="1" applyFont="1" applyFill="1" applyAlignment="1">
      <alignment horizontal="center" wrapText="1"/>
    </xf>
    <xf numFmtId="164" fontId="1" fillId="2" borderId="1" xfId="0" applyNumberFormat="1" applyFont="1" applyFill="1" applyBorder="1" applyAlignment="1">
      <alignment horizontal="center" vertical="center" wrapText="1"/>
    </xf>
    <xf numFmtId="3" fontId="1" fillId="2" borderId="1" xfId="0" applyNumberFormat="1" applyFont="1" applyFill="1" applyBorder="1" applyAlignment="1">
      <alignment horizontal="center"/>
    </xf>
    <xf numFmtId="164" fontId="4" fillId="2" borderId="0" xfId="0" applyNumberFormat="1" applyFont="1" applyFill="1"/>
    <xf numFmtId="3" fontId="3" fillId="2" borderId="1" xfId="0" applyNumberFormat="1" applyFont="1" applyFill="1" applyBorder="1" applyAlignment="1">
      <alignment horizontal="center" vertical="center"/>
    </xf>
    <xf numFmtId="0" fontId="6" fillId="2" borderId="0" xfId="0" applyFont="1" applyFill="1" applyAlignment="1">
      <alignment horizontal="center" vertical="center" wrapText="1"/>
    </xf>
    <xf numFmtId="0" fontId="5" fillId="2" borderId="0" xfId="0" applyFont="1" applyFill="1" applyAlignment="1">
      <alignment horizontal="center" vertical="center" wrapText="1"/>
    </xf>
    <xf numFmtId="0" fontId="1" fillId="2" borderId="0" xfId="0" applyFont="1" applyFill="1" applyAlignment="1">
      <alignment horizontal="center" wrapText="1"/>
    </xf>
    <xf numFmtId="0" fontId="2" fillId="2" borderId="1" xfId="0" applyFont="1" applyFill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vertical="center" wrapText="1"/>
    </xf>
    <xf numFmtId="0" fontId="7" fillId="2" borderId="1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vertical="center" wrapText="1"/>
    </xf>
    <xf numFmtId="165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 wrapText="1"/>
    </xf>
    <xf numFmtId="9" fontId="3" fillId="2" borderId="1" xfId="0" applyNumberFormat="1" applyFont="1" applyFill="1" applyBorder="1" applyAlignment="1">
      <alignment horizontal="center" vertical="center"/>
    </xf>
    <xf numFmtId="0" fontId="4" fillId="2" borderId="0" xfId="0" applyFont="1" applyFill="1" applyBorder="1"/>
    <xf numFmtId="0" fontId="1" fillId="2" borderId="0" xfId="0" applyFont="1" applyFill="1" applyBorder="1" applyAlignment="1">
      <alignment horizontal="center" vertical="center" wrapText="1"/>
    </xf>
  </cellXfs>
  <cellStyles count="2">
    <cellStyle name="Обычный" xfId="0" builtinId="0"/>
    <cellStyle name="Обычный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20"/>
  <sheetViews>
    <sheetView tabSelected="1" workbookViewId="0">
      <selection activeCell="K4" sqref="K4"/>
    </sheetView>
  </sheetViews>
  <sheetFormatPr defaultRowHeight="12.75" x14ac:dyDescent="0.2"/>
  <cols>
    <col min="1" max="1" width="54.85546875" style="22" customWidth="1"/>
    <col min="2" max="2" width="17.85546875" style="11" customWidth="1"/>
    <col min="3" max="3" width="14.28515625" style="6" customWidth="1"/>
    <col min="4" max="4" width="15.42578125" style="6" customWidth="1"/>
    <col min="5" max="5" width="15.7109375" style="6" customWidth="1"/>
    <col min="6" max="6" width="17.140625" style="6" customWidth="1"/>
    <col min="7" max="7" width="16" style="6" customWidth="1"/>
    <col min="8" max="9" width="15.85546875" style="6" customWidth="1"/>
    <col min="10" max="10" width="9.140625" style="6"/>
    <col min="11" max="11" width="20.85546875" style="6" customWidth="1"/>
    <col min="12" max="16384" width="9.140625" style="6"/>
  </cols>
  <sheetData>
    <row r="1" spans="1:11" ht="41.25" customHeight="1" x14ac:dyDescent="0.2">
      <c r="A1" s="13" t="s">
        <v>111</v>
      </c>
      <c r="B1" s="13"/>
      <c r="C1" s="13"/>
      <c r="D1" s="13"/>
      <c r="E1" s="13"/>
      <c r="F1" s="13"/>
      <c r="G1" s="13"/>
      <c r="H1" s="13"/>
      <c r="I1" s="13"/>
    </row>
    <row r="2" spans="1:11" ht="27" customHeight="1" x14ac:dyDescent="0.25">
      <c r="A2" s="14"/>
      <c r="B2" s="8"/>
      <c r="C2" s="1"/>
      <c r="D2" s="1"/>
      <c r="E2" s="1"/>
      <c r="F2" s="1"/>
      <c r="G2" s="1"/>
      <c r="H2" s="1"/>
      <c r="I2" s="15" t="s">
        <v>2</v>
      </c>
    </row>
    <row r="3" spans="1:11" ht="80.25" customHeight="1" x14ac:dyDescent="0.2">
      <c r="A3" s="2" t="s">
        <v>0</v>
      </c>
      <c r="B3" s="9" t="s">
        <v>104</v>
      </c>
      <c r="C3" s="2" t="s">
        <v>3</v>
      </c>
      <c r="D3" s="2" t="s">
        <v>105</v>
      </c>
      <c r="E3" s="2" t="s">
        <v>4</v>
      </c>
      <c r="F3" s="2" t="s">
        <v>106</v>
      </c>
      <c r="G3" s="2" t="s">
        <v>4</v>
      </c>
      <c r="H3" s="2" t="s">
        <v>1</v>
      </c>
      <c r="I3" s="2" t="s">
        <v>5</v>
      </c>
      <c r="J3" s="24"/>
      <c r="K3" s="25"/>
    </row>
    <row r="4" spans="1:11" ht="15" x14ac:dyDescent="0.25">
      <c r="A4" s="2">
        <v>1</v>
      </c>
      <c r="B4" s="10">
        <v>2</v>
      </c>
      <c r="C4" s="3">
        <v>3</v>
      </c>
      <c r="D4" s="3">
        <v>4</v>
      </c>
      <c r="E4" s="3">
        <v>5</v>
      </c>
      <c r="F4" s="3">
        <v>6</v>
      </c>
      <c r="G4" s="3">
        <v>7</v>
      </c>
      <c r="H4" s="3">
        <v>8</v>
      </c>
      <c r="I4" s="3">
        <v>9</v>
      </c>
    </row>
    <row r="5" spans="1:11" ht="42.75" x14ac:dyDescent="0.2">
      <c r="A5" s="16" t="s">
        <v>6</v>
      </c>
      <c r="B5" s="4">
        <f>SUM(B6+B9+B14+B18+B21)</f>
        <v>417507.10418000002</v>
      </c>
      <c r="C5" s="5">
        <f>B5/$B$119</f>
        <v>0.54399062555663491</v>
      </c>
      <c r="D5" s="4">
        <f>SUM(D6+D9+D14+D18+D21)</f>
        <v>484756.30682000006</v>
      </c>
      <c r="E5" s="5">
        <f>D5/$D$119</f>
        <v>0.58457862776240843</v>
      </c>
      <c r="F5" s="4">
        <f>SUM(F6+F9+F14+F18+F21)</f>
        <v>477596.77520000003</v>
      </c>
      <c r="G5" s="5">
        <f>F5/$F$119</f>
        <v>0.58583321555235035</v>
      </c>
      <c r="H5" s="4">
        <f>F5/B5*100-100</f>
        <v>14.392490671031439</v>
      </c>
      <c r="I5" s="17">
        <f>F5/D5*100</f>
        <v>98.523065812806749</v>
      </c>
    </row>
    <row r="6" spans="1:11" ht="38.25" customHeight="1" x14ac:dyDescent="0.2">
      <c r="A6" s="18" t="s">
        <v>7</v>
      </c>
      <c r="B6" s="4">
        <f>B7+B8</f>
        <v>106737.63707</v>
      </c>
      <c r="C6" s="5">
        <f t="shared" ref="C6:C69" si="0">B6/$B$119</f>
        <v>0.13907373881502408</v>
      </c>
      <c r="D6" s="4">
        <f>D7+D8</f>
        <v>122093.6</v>
      </c>
      <c r="E6" s="5">
        <f t="shared" ref="E6:E69" si="1">D6/$D$119</f>
        <v>0.14723544210240624</v>
      </c>
      <c r="F6" s="4">
        <f>F7+F8</f>
        <v>118062.9</v>
      </c>
      <c r="G6" s="5">
        <f t="shared" ref="G6:G69" si="2">F6/$F$119</f>
        <v>0.14481916950857079</v>
      </c>
      <c r="H6" s="4">
        <f t="shared" ref="H6:H69" si="3">F6/B6*100-100</f>
        <v>10.610374410455364</v>
      </c>
      <c r="I6" s="17">
        <f t="shared" ref="I6:I69" si="4">F6/D6*100</f>
        <v>96.698680356709914</v>
      </c>
    </row>
    <row r="7" spans="1:11" ht="45" x14ac:dyDescent="0.2">
      <c r="A7" s="7" t="s">
        <v>9</v>
      </c>
      <c r="B7" s="4">
        <v>106221.8</v>
      </c>
      <c r="C7" s="5">
        <f t="shared" si="0"/>
        <v>0.13840162922075566</v>
      </c>
      <c r="D7" s="4">
        <v>122093.6</v>
      </c>
      <c r="E7" s="5">
        <f t="shared" si="1"/>
        <v>0.14723544210240624</v>
      </c>
      <c r="F7" s="4">
        <v>118062.9</v>
      </c>
      <c r="G7" s="5">
        <f t="shared" si="2"/>
        <v>0.14481916950857079</v>
      </c>
      <c r="H7" s="4">
        <f t="shared" si="3"/>
        <v>11.14752338973733</v>
      </c>
      <c r="I7" s="17">
        <f t="shared" si="4"/>
        <v>96.698680356709914</v>
      </c>
    </row>
    <row r="8" spans="1:11" ht="30" x14ac:dyDescent="0.2">
      <c r="A8" s="7" t="s">
        <v>10</v>
      </c>
      <c r="B8" s="4">
        <v>515.83707000000004</v>
      </c>
      <c r="C8" s="5">
        <f t="shared" si="0"/>
        <v>6.7210959426841741E-4</v>
      </c>
      <c r="D8" s="4">
        <v>0</v>
      </c>
      <c r="E8" s="5">
        <f t="shared" si="1"/>
        <v>0</v>
      </c>
      <c r="F8" s="4">
        <v>0</v>
      </c>
      <c r="G8" s="5">
        <f t="shared" si="2"/>
        <v>0</v>
      </c>
      <c r="H8" s="4">
        <f t="shared" si="3"/>
        <v>-100</v>
      </c>
      <c r="I8" s="17" t="s">
        <v>94</v>
      </c>
    </row>
    <row r="9" spans="1:11" ht="30" x14ac:dyDescent="0.2">
      <c r="A9" s="18" t="s">
        <v>8</v>
      </c>
      <c r="B9" s="4">
        <f>B10+B11</f>
        <v>266906.95382</v>
      </c>
      <c r="C9" s="5">
        <f t="shared" si="0"/>
        <v>0.34776625192791866</v>
      </c>
      <c r="D9" s="4">
        <f>SUM(D10:D13)</f>
        <v>314059.30682</v>
      </c>
      <c r="E9" s="5">
        <f t="shared" si="1"/>
        <v>0.37873124296456118</v>
      </c>
      <c r="F9" s="4">
        <f>SUM(F10:F13)</f>
        <v>310973.29144</v>
      </c>
      <c r="G9" s="5">
        <f t="shared" si="2"/>
        <v>0.38144831107560079</v>
      </c>
      <c r="H9" s="4">
        <f t="shared" si="3"/>
        <v>16.509999829273085</v>
      </c>
      <c r="I9" s="17">
        <f t="shared" si="4"/>
        <v>99.017378147061663</v>
      </c>
    </row>
    <row r="10" spans="1:11" ht="45" x14ac:dyDescent="0.2">
      <c r="A10" s="7" t="s">
        <v>11</v>
      </c>
      <c r="B10" s="4">
        <v>264824.84388</v>
      </c>
      <c r="C10" s="5">
        <f t="shared" si="0"/>
        <v>0.34505336805744452</v>
      </c>
      <c r="D10" s="4">
        <v>311956.99682</v>
      </c>
      <c r="E10" s="5">
        <f t="shared" si="1"/>
        <v>0.37619601964174726</v>
      </c>
      <c r="F10" s="4">
        <v>308870.98144</v>
      </c>
      <c r="G10" s="5">
        <f t="shared" si="2"/>
        <v>0.37886956035670805</v>
      </c>
      <c r="H10" s="4">
        <f t="shared" si="3"/>
        <v>16.632177296763984</v>
      </c>
      <c r="I10" s="17">
        <f t="shared" si="4"/>
        <v>99.010756158234003</v>
      </c>
    </row>
    <row r="11" spans="1:11" ht="39" customHeight="1" x14ac:dyDescent="0.2">
      <c r="A11" s="7" t="s">
        <v>12</v>
      </c>
      <c r="B11" s="4">
        <v>2082.1099399999998</v>
      </c>
      <c r="C11" s="5">
        <f t="shared" si="0"/>
        <v>2.7128838704741378E-3</v>
      </c>
      <c r="D11" s="4">
        <v>0</v>
      </c>
      <c r="E11" s="5">
        <f t="shared" si="1"/>
        <v>0</v>
      </c>
      <c r="F11" s="4">
        <v>0</v>
      </c>
      <c r="G11" s="5">
        <f t="shared" si="2"/>
        <v>0</v>
      </c>
      <c r="H11" s="4">
        <f t="shared" si="3"/>
        <v>-100</v>
      </c>
      <c r="I11" s="17" t="s">
        <v>94</v>
      </c>
    </row>
    <row r="12" spans="1:11" ht="80.25" customHeight="1" x14ac:dyDescent="0.2">
      <c r="A12" s="7" t="s">
        <v>13</v>
      </c>
      <c r="B12" s="4">
        <v>0</v>
      </c>
      <c r="C12" s="5">
        <f t="shared" si="0"/>
        <v>0</v>
      </c>
      <c r="D12" s="4">
        <v>1005</v>
      </c>
      <c r="E12" s="5">
        <f t="shared" si="1"/>
        <v>1.2119522998168476E-3</v>
      </c>
      <c r="F12" s="4">
        <v>1005</v>
      </c>
      <c r="G12" s="5">
        <f t="shared" si="2"/>
        <v>1.2327603790531459E-3</v>
      </c>
      <c r="H12" s="4" t="s">
        <v>94</v>
      </c>
      <c r="I12" s="17">
        <f t="shared" si="4"/>
        <v>100</v>
      </c>
    </row>
    <row r="13" spans="1:11" ht="69.75" customHeight="1" x14ac:dyDescent="0.2">
      <c r="A13" s="7" t="s">
        <v>100</v>
      </c>
      <c r="B13" s="4">
        <v>0</v>
      </c>
      <c r="C13" s="5">
        <f t="shared" si="0"/>
        <v>0</v>
      </c>
      <c r="D13" s="4">
        <v>1097.31</v>
      </c>
      <c r="E13" s="5">
        <f t="shared" si="1"/>
        <v>1.3232710229970398E-3</v>
      </c>
      <c r="F13" s="4">
        <v>1097.31</v>
      </c>
      <c r="G13" s="5">
        <f t="shared" si="2"/>
        <v>1.3459903398396094E-3</v>
      </c>
      <c r="H13" s="4" t="s">
        <v>94</v>
      </c>
      <c r="I13" s="17">
        <f t="shared" si="4"/>
        <v>100</v>
      </c>
    </row>
    <row r="14" spans="1:11" ht="30" x14ac:dyDescent="0.2">
      <c r="A14" s="18" t="s">
        <v>14</v>
      </c>
      <c r="B14" s="4">
        <f>SUM(B15:B17)</f>
        <v>17481.191739999998</v>
      </c>
      <c r="C14" s="5">
        <f t="shared" si="0"/>
        <v>2.277710806573054E-2</v>
      </c>
      <c r="D14" s="4">
        <f>SUM(D15:D17)</f>
        <v>19450.400000000001</v>
      </c>
      <c r="E14" s="5">
        <f t="shared" si="1"/>
        <v>2.3455678619261306E-2</v>
      </c>
      <c r="F14" s="4">
        <f>SUM(F15:F17)</f>
        <v>19450.334000000003</v>
      </c>
      <c r="G14" s="5">
        <f t="shared" si="2"/>
        <v>2.3858309566716709E-2</v>
      </c>
      <c r="H14" s="4">
        <f t="shared" si="3"/>
        <v>11.264347930549064</v>
      </c>
      <c r="I14" s="17">
        <f t="shared" si="4"/>
        <v>99.999660675358868</v>
      </c>
    </row>
    <row r="15" spans="1:11" ht="32.25" customHeight="1" x14ac:dyDescent="0.2">
      <c r="A15" s="7" t="s">
        <v>15</v>
      </c>
      <c r="B15" s="4">
        <v>13195.6194</v>
      </c>
      <c r="C15" s="5">
        <f t="shared" si="0"/>
        <v>1.7193224211386082E-2</v>
      </c>
      <c r="D15" s="4">
        <v>16388.5</v>
      </c>
      <c r="E15" s="5">
        <f t="shared" si="1"/>
        <v>1.9763263945819311E-2</v>
      </c>
      <c r="F15" s="4">
        <v>16388.434000000001</v>
      </c>
      <c r="G15" s="5">
        <f t="shared" si="2"/>
        <v>2.0102499611868125E-2</v>
      </c>
      <c r="H15" s="4">
        <f t="shared" si="3"/>
        <v>24.196019172847642</v>
      </c>
      <c r="I15" s="17">
        <f t="shared" si="4"/>
        <v>99.9995972785795</v>
      </c>
    </row>
    <row r="16" spans="1:11" ht="37.5" customHeight="1" x14ac:dyDescent="0.2">
      <c r="A16" s="7" t="s">
        <v>16</v>
      </c>
      <c r="B16" s="4">
        <v>30.99174</v>
      </c>
      <c r="C16" s="5">
        <f t="shared" si="0"/>
        <v>4.0380668642275523E-5</v>
      </c>
      <c r="D16" s="4">
        <v>0</v>
      </c>
      <c r="E16" s="5">
        <f t="shared" si="1"/>
        <v>0</v>
      </c>
      <c r="F16" s="4">
        <v>0</v>
      </c>
      <c r="G16" s="5">
        <f t="shared" si="2"/>
        <v>0</v>
      </c>
      <c r="H16" s="4">
        <f t="shared" si="3"/>
        <v>-100</v>
      </c>
      <c r="I16" s="17" t="s">
        <v>94</v>
      </c>
    </row>
    <row r="17" spans="1:9" ht="77.25" customHeight="1" x14ac:dyDescent="0.2">
      <c r="A17" s="7" t="s">
        <v>13</v>
      </c>
      <c r="B17" s="4">
        <v>4254.5806000000002</v>
      </c>
      <c r="C17" s="5">
        <f t="shared" si="0"/>
        <v>5.5435031857021828E-3</v>
      </c>
      <c r="D17" s="4">
        <v>3061.9</v>
      </c>
      <c r="E17" s="5">
        <f t="shared" si="1"/>
        <v>3.6924146734419959E-3</v>
      </c>
      <c r="F17" s="4">
        <v>3061.9</v>
      </c>
      <c r="G17" s="5">
        <f t="shared" si="2"/>
        <v>3.7558099548485845E-3</v>
      </c>
      <c r="H17" s="4">
        <f t="shared" si="3"/>
        <v>-28.032859455054165</v>
      </c>
      <c r="I17" s="17">
        <f t="shared" si="4"/>
        <v>100</v>
      </c>
    </row>
    <row r="18" spans="1:9" ht="30" customHeight="1" x14ac:dyDescent="0.2">
      <c r="A18" s="18" t="s">
        <v>17</v>
      </c>
      <c r="B18" s="4">
        <f>SUM(B19:B20)</f>
        <v>110.9</v>
      </c>
      <c r="C18" s="5">
        <f t="shared" si="0"/>
        <v>1.4449708704410773E-4</v>
      </c>
      <c r="D18" s="4">
        <f>SUM(D19:D20)</f>
        <v>108.2</v>
      </c>
      <c r="E18" s="5">
        <f t="shared" si="1"/>
        <v>1.3048083466684867E-4</v>
      </c>
      <c r="F18" s="4">
        <f>SUM(F19:F20)</f>
        <v>119.9622</v>
      </c>
      <c r="G18" s="5">
        <f t="shared" si="2"/>
        <v>1.4714890263089483E-4</v>
      </c>
      <c r="H18" s="4">
        <f t="shared" si="3"/>
        <v>8.1715058611361542</v>
      </c>
      <c r="I18" s="17">
        <f t="shared" si="4"/>
        <v>110.87079482439925</v>
      </c>
    </row>
    <row r="19" spans="1:9" ht="30" customHeight="1" x14ac:dyDescent="0.2">
      <c r="A19" s="7" t="s">
        <v>18</v>
      </c>
      <c r="B19" s="4">
        <v>110.9</v>
      </c>
      <c r="C19" s="5">
        <f t="shared" si="0"/>
        <v>1.4449708704410773E-4</v>
      </c>
      <c r="D19" s="4">
        <v>108.2</v>
      </c>
      <c r="E19" s="5">
        <f t="shared" si="1"/>
        <v>1.3048083466684867E-4</v>
      </c>
      <c r="F19" s="4">
        <v>119.9622</v>
      </c>
      <c r="G19" s="5">
        <f t="shared" si="2"/>
        <v>1.4714890263089483E-4</v>
      </c>
      <c r="H19" s="4">
        <f t="shared" si="3"/>
        <v>8.1715058611361542</v>
      </c>
      <c r="I19" s="17">
        <f t="shared" si="4"/>
        <v>110.87079482439925</v>
      </c>
    </row>
    <row r="20" spans="1:9" ht="51" customHeight="1" x14ac:dyDescent="0.2">
      <c r="A20" s="7" t="s">
        <v>19</v>
      </c>
      <c r="B20" s="4">
        <v>0</v>
      </c>
      <c r="C20" s="5">
        <f t="shared" si="0"/>
        <v>0</v>
      </c>
      <c r="D20" s="4">
        <v>0</v>
      </c>
      <c r="E20" s="5">
        <f t="shared" si="1"/>
        <v>0</v>
      </c>
      <c r="F20" s="4">
        <v>0</v>
      </c>
      <c r="G20" s="5">
        <f t="shared" si="2"/>
        <v>0</v>
      </c>
      <c r="H20" s="4" t="s">
        <v>94</v>
      </c>
      <c r="I20" s="17" t="s">
        <v>94</v>
      </c>
    </row>
    <row r="21" spans="1:9" ht="51" customHeight="1" x14ac:dyDescent="0.2">
      <c r="A21" s="18" t="s">
        <v>56</v>
      </c>
      <c r="B21" s="4">
        <v>26270.421549999999</v>
      </c>
      <c r="C21" s="5">
        <f t="shared" si="0"/>
        <v>3.4229029660917523E-2</v>
      </c>
      <c r="D21" s="4">
        <v>29044.799999999999</v>
      </c>
      <c r="E21" s="5">
        <f t="shared" si="1"/>
        <v>3.5025783241512808E-2</v>
      </c>
      <c r="F21" s="4">
        <v>28990.287560000001</v>
      </c>
      <c r="G21" s="5">
        <f t="shared" si="2"/>
        <v>3.5560276498831145E-2</v>
      </c>
      <c r="H21" s="4">
        <f t="shared" si="3"/>
        <v>10.353339800137334</v>
      </c>
      <c r="I21" s="17">
        <f t="shared" si="4"/>
        <v>99.812316008373287</v>
      </c>
    </row>
    <row r="22" spans="1:9" ht="45" customHeight="1" x14ac:dyDescent="0.2">
      <c r="A22" s="16" t="s">
        <v>20</v>
      </c>
      <c r="B22" s="4">
        <f>B23+B28+B32+B35+B37</f>
        <v>92761.471260000006</v>
      </c>
      <c r="C22" s="5">
        <f t="shared" si="0"/>
        <v>0.12086350213702181</v>
      </c>
      <c r="D22" s="4">
        <f>SUM(D23+D28+D32+D37)</f>
        <v>85656.809290000005</v>
      </c>
      <c r="E22" s="5">
        <f t="shared" si="1"/>
        <v>0.10329548956615783</v>
      </c>
      <c r="F22" s="4">
        <f>SUM(F23+F28+F32+F37)</f>
        <v>84941.030060000005</v>
      </c>
      <c r="G22" s="5">
        <f t="shared" si="2"/>
        <v>0.10419098150639827</v>
      </c>
      <c r="H22" s="4">
        <f t="shared" si="3"/>
        <v>-8.4306998301915428</v>
      </c>
      <c r="I22" s="17">
        <f t="shared" si="4"/>
        <v>99.164363888950547</v>
      </c>
    </row>
    <row r="23" spans="1:9" ht="45" x14ac:dyDescent="0.2">
      <c r="A23" s="18" t="s">
        <v>21</v>
      </c>
      <c r="B23" s="4">
        <f>SUM(B24:B26)</f>
        <v>26468.076400000002</v>
      </c>
      <c r="C23" s="5">
        <f t="shared" si="0"/>
        <v>3.44865639266086E-2</v>
      </c>
      <c r="D23" s="4">
        <f>SUM(D24:D27)</f>
        <v>32466.132289999998</v>
      </c>
      <c r="E23" s="5">
        <f t="shared" si="1"/>
        <v>3.9151645467685091E-2</v>
      </c>
      <c r="F23" s="4">
        <f>SUM(F24:F27)</f>
        <v>32466.060650000003</v>
      </c>
      <c r="G23" s="5">
        <f t="shared" si="2"/>
        <v>3.9823754460951669E-2</v>
      </c>
      <c r="H23" s="4">
        <f t="shared" si="3"/>
        <v>22.661201967816595</v>
      </c>
      <c r="I23" s="17">
        <f t="shared" si="4"/>
        <v>99.999779339283918</v>
      </c>
    </row>
    <row r="24" spans="1:9" ht="30" x14ac:dyDescent="0.2">
      <c r="A24" s="7" t="s">
        <v>22</v>
      </c>
      <c r="B24" s="4">
        <v>6386.3549999999996</v>
      </c>
      <c r="C24" s="5">
        <f t="shared" si="0"/>
        <v>8.321097333900563E-3</v>
      </c>
      <c r="D24" s="4">
        <v>7710.3249999999998</v>
      </c>
      <c r="E24" s="5">
        <f t="shared" si="1"/>
        <v>9.2980558369008311E-3</v>
      </c>
      <c r="F24" s="4">
        <v>7710.3249999999998</v>
      </c>
      <c r="G24" s="5">
        <f t="shared" si="2"/>
        <v>9.457694696142235E-3</v>
      </c>
      <c r="H24" s="4">
        <f t="shared" si="3"/>
        <v>20.731230882091594</v>
      </c>
      <c r="I24" s="17">
        <f t="shared" si="4"/>
        <v>100</v>
      </c>
    </row>
    <row r="25" spans="1:9" ht="15" x14ac:dyDescent="0.2">
      <c r="A25" s="7" t="s">
        <v>23</v>
      </c>
      <c r="B25" s="4">
        <v>17512.521400000001</v>
      </c>
      <c r="C25" s="5">
        <f t="shared" si="0"/>
        <v>2.2817929027029751E-2</v>
      </c>
      <c r="D25" s="4">
        <v>19017.5</v>
      </c>
      <c r="E25" s="5">
        <f t="shared" si="1"/>
        <v>2.2933634688325273E-2</v>
      </c>
      <c r="F25" s="4">
        <v>19017.428360000002</v>
      </c>
      <c r="G25" s="5">
        <f t="shared" si="2"/>
        <v>2.3327295715114077E-2</v>
      </c>
      <c r="H25" s="4">
        <f t="shared" si="3"/>
        <v>8.5933197489197681</v>
      </c>
      <c r="I25" s="17">
        <f t="shared" si="4"/>
        <v>99.999623294334171</v>
      </c>
    </row>
    <row r="26" spans="1:9" ht="30.75" customHeight="1" x14ac:dyDescent="0.2">
      <c r="A26" s="7" t="s">
        <v>24</v>
      </c>
      <c r="B26" s="4">
        <v>2569.1999999999998</v>
      </c>
      <c r="C26" s="5">
        <f t="shared" si="0"/>
        <v>3.3475375656782827E-3</v>
      </c>
      <c r="D26" s="4">
        <v>3901.76</v>
      </c>
      <c r="E26" s="5">
        <f t="shared" si="1"/>
        <v>4.7052209008292371E-3</v>
      </c>
      <c r="F26" s="4">
        <v>3901.76</v>
      </c>
      <c r="G26" s="5">
        <f t="shared" si="2"/>
        <v>4.786005111019306E-3</v>
      </c>
      <c r="H26" s="4">
        <f t="shared" si="3"/>
        <v>51.866728942861613</v>
      </c>
      <c r="I26" s="17">
        <f t="shared" si="4"/>
        <v>100</v>
      </c>
    </row>
    <row r="27" spans="1:9" ht="44.25" customHeight="1" x14ac:dyDescent="0.2">
      <c r="A27" s="7" t="s">
        <v>83</v>
      </c>
      <c r="B27" s="4">
        <v>15199.6</v>
      </c>
      <c r="C27" s="5">
        <f t="shared" si="0"/>
        <v>1.9804309506182324E-2</v>
      </c>
      <c r="D27" s="4">
        <v>1836.54729</v>
      </c>
      <c r="E27" s="5">
        <f t="shared" si="1"/>
        <v>2.2147340416297503E-3</v>
      </c>
      <c r="F27" s="4">
        <v>1836.54729</v>
      </c>
      <c r="G27" s="5">
        <f t="shared" si="2"/>
        <v>2.2527589386760476E-3</v>
      </c>
      <c r="H27" s="4">
        <f t="shared" si="3"/>
        <v>-87.917134069317612</v>
      </c>
      <c r="I27" s="17">
        <f t="shared" si="4"/>
        <v>100</v>
      </c>
    </row>
    <row r="28" spans="1:9" ht="45" x14ac:dyDescent="0.2">
      <c r="A28" s="18" t="s">
        <v>25</v>
      </c>
      <c r="B28" s="4">
        <f>SUM(B29+B31+B30)</f>
        <v>16199.6</v>
      </c>
      <c r="C28" s="5">
        <f t="shared" si="0"/>
        <v>2.1107258893415037E-2</v>
      </c>
      <c r="D28" s="4">
        <f>SUM(D29:D31)</f>
        <v>16669.915000000001</v>
      </c>
      <c r="E28" s="5">
        <f t="shared" si="1"/>
        <v>2.0102628678608323E-2</v>
      </c>
      <c r="F28" s="4">
        <f>SUM(F29:F31)</f>
        <v>16669.915000000001</v>
      </c>
      <c r="G28" s="5">
        <f t="shared" si="2"/>
        <v>2.0447771874809676E-2</v>
      </c>
      <c r="H28" s="4">
        <f t="shared" si="3"/>
        <v>2.9032506975480885</v>
      </c>
      <c r="I28" s="17">
        <f t="shared" si="4"/>
        <v>100</v>
      </c>
    </row>
    <row r="29" spans="1:9" ht="83.25" customHeight="1" x14ac:dyDescent="0.2">
      <c r="A29" s="7" t="s">
        <v>26</v>
      </c>
      <c r="B29" s="4">
        <v>15199.6</v>
      </c>
      <c r="C29" s="5">
        <f t="shared" si="0"/>
        <v>1.9804309506182324E-2</v>
      </c>
      <c r="D29" s="4">
        <v>16669.915000000001</v>
      </c>
      <c r="E29" s="5">
        <f t="shared" si="1"/>
        <v>2.0102628678608323E-2</v>
      </c>
      <c r="F29" s="4">
        <v>16669.915000000001</v>
      </c>
      <c r="G29" s="5">
        <f t="shared" si="2"/>
        <v>2.0447771874809676E-2</v>
      </c>
      <c r="H29" s="4">
        <f t="shared" si="3"/>
        <v>9.6733795626200703</v>
      </c>
      <c r="I29" s="17">
        <f t="shared" si="4"/>
        <v>100</v>
      </c>
    </row>
    <row r="30" spans="1:9" ht="34.5" customHeight="1" x14ac:dyDescent="0.2">
      <c r="A30" s="7" t="s">
        <v>80</v>
      </c>
      <c r="B30" s="4">
        <v>0</v>
      </c>
      <c r="C30" s="5">
        <f t="shared" si="0"/>
        <v>0</v>
      </c>
      <c r="D30" s="4">
        <v>0</v>
      </c>
      <c r="E30" s="5">
        <f t="shared" si="1"/>
        <v>0</v>
      </c>
      <c r="F30" s="4">
        <v>0</v>
      </c>
      <c r="G30" s="5">
        <f t="shared" si="2"/>
        <v>0</v>
      </c>
      <c r="H30" s="4" t="s">
        <v>94</v>
      </c>
      <c r="I30" s="17" t="s">
        <v>94</v>
      </c>
    </row>
    <row r="31" spans="1:9" ht="56.25" customHeight="1" x14ac:dyDescent="0.2">
      <c r="A31" s="7" t="s">
        <v>58</v>
      </c>
      <c r="B31" s="4">
        <v>1000</v>
      </c>
      <c r="C31" s="5">
        <f t="shared" si="0"/>
        <v>1.3029493872327117E-3</v>
      </c>
      <c r="D31" s="4">
        <v>0</v>
      </c>
      <c r="E31" s="5">
        <f t="shared" si="1"/>
        <v>0</v>
      </c>
      <c r="F31" s="4">
        <v>0</v>
      </c>
      <c r="G31" s="5">
        <f t="shared" si="2"/>
        <v>0</v>
      </c>
      <c r="H31" s="4">
        <f t="shared" si="3"/>
        <v>-100</v>
      </c>
      <c r="I31" s="17" t="s">
        <v>94</v>
      </c>
    </row>
    <row r="32" spans="1:9" ht="33.75" customHeight="1" x14ac:dyDescent="0.2">
      <c r="A32" s="18" t="s">
        <v>27</v>
      </c>
      <c r="B32" s="4">
        <f>SUM(B33:B34)</f>
        <v>41791.659</v>
      </c>
      <c r="C32" s="5">
        <f t="shared" si="0"/>
        <v>5.4452416485488438E-2</v>
      </c>
      <c r="D32" s="4">
        <f>SUM(D33:D34)</f>
        <v>27604.862000000001</v>
      </c>
      <c r="E32" s="5">
        <f t="shared" si="1"/>
        <v>3.328932934032508E-2</v>
      </c>
      <c r="F32" s="4">
        <f>SUM(F33:F34)</f>
        <v>26896.6083</v>
      </c>
      <c r="G32" s="5">
        <f t="shared" si="2"/>
        <v>3.2992112480748251E-2</v>
      </c>
      <c r="H32" s="4">
        <f t="shared" si="3"/>
        <v>-35.641204624109321</v>
      </c>
      <c r="I32" s="17">
        <f t="shared" si="4"/>
        <v>97.434315375313233</v>
      </c>
    </row>
    <row r="33" spans="1:9" ht="33" customHeight="1" x14ac:dyDescent="0.2">
      <c r="A33" s="7" t="s">
        <v>28</v>
      </c>
      <c r="B33" s="4">
        <v>8814.759</v>
      </c>
      <c r="C33" s="5">
        <f t="shared" si="0"/>
        <v>1.148518483765403E-2</v>
      </c>
      <c r="D33" s="4">
        <v>21104.862000000001</v>
      </c>
      <c r="E33" s="5">
        <f t="shared" si="1"/>
        <v>2.545083187882308E-2</v>
      </c>
      <c r="F33" s="4">
        <v>20396.6083</v>
      </c>
      <c r="G33" s="5">
        <f t="shared" si="2"/>
        <v>2.5019035402295067E-2</v>
      </c>
      <c r="H33" s="4">
        <f t="shared" si="3"/>
        <v>131.39155931546171</v>
      </c>
      <c r="I33" s="17">
        <f t="shared" si="4"/>
        <v>96.644120677026919</v>
      </c>
    </row>
    <row r="34" spans="1:9" ht="48.75" customHeight="1" x14ac:dyDescent="0.2">
      <c r="A34" s="7" t="s">
        <v>57</v>
      </c>
      <c r="B34" s="4">
        <v>32976.9</v>
      </c>
      <c r="C34" s="5">
        <f t="shared" si="0"/>
        <v>4.2967231647834413E-2</v>
      </c>
      <c r="D34" s="4">
        <v>6500</v>
      </c>
      <c r="E34" s="5">
        <f t="shared" si="1"/>
        <v>7.8384974615019996E-3</v>
      </c>
      <c r="F34" s="4">
        <v>6500</v>
      </c>
      <c r="G34" s="5">
        <f t="shared" si="2"/>
        <v>7.9730770784531817E-3</v>
      </c>
      <c r="H34" s="4">
        <f t="shared" si="3"/>
        <v>-80.289232765966489</v>
      </c>
      <c r="I34" s="17">
        <f t="shared" si="4"/>
        <v>100</v>
      </c>
    </row>
    <row r="35" spans="1:9" ht="63.75" customHeight="1" x14ac:dyDescent="0.2">
      <c r="A35" s="18" t="s">
        <v>112</v>
      </c>
      <c r="B35" s="4">
        <f>SUM(B36)</f>
        <v>202.02019999999999</v>
      </c>
      <c r="C35" s="5">
        <f t="shared" si="0"/>
        <v>2.6322209579862985E-4</v>
      </c>
      <c r="D35" s="4">
        <v>0</v>
      </c>
      <c r="E35" s="5">
        <f t="shared" si="1"/>
        <v>0</v>
      </c>
      <c r="F35" s="4">
        <v>0</v>
      </c>
      <c r="G35" s="5">
        <f t="shared" si="2"/>
        <v>0</v>
      </c>
      <c r="H35" s="4">
        <f t="shared" si="3"/>
        <v>-100</v>
      </c>
      <c r="I35" s="17" t="s">
        <v>94</v>
      </c>
    </row>
    <row r="36" spans="1:9" ht="39.75" customHeight="1" x14ac:dyDescent="0.2">
      <c r="A36" s="7" t="s">
        <v>114</v>
      </c>
      <c r="B36" s="4">
        <v>202.02019999999999</v>
      </c>
      <c r="C36" s="5">
        <f t="shared" si="0"/>
        <v>2.6322209579862985E-4</v>
      </c>
      <c r="D36" s="4">
        <v>0</v>
      </c>
      <c r="E36" s="5">
        <f t="shared" si="1"/>
        <v>0</v>
      </c>
      <c r="F36" s="4">
        <v>0</v>
      </c>
      <c r="G36" s="5">
        <f t="shared" si="2"/>
        <v>0</v>
      </c>
      <c r="H36" s="4">
        <f t="shared" si="3"/>
        <v>-100</v>
      </c>
      <c r="I36" s="17" t="s">
        <v>94</v>
      </c>
    </row>
    <row r="37" spans="1:9" ht="48.75" customHeight="1" x14ac:dyDescent="0.2">
      <c r="A37" s="18" t="s">
        <v>113</v>
      </c>
      <c r="B37" s="4">
        <v>8100.1156600000004</v>
      </c>
      <c r="C37" s="5">
        <f t="shared" si="0"/>
        <v>1.0554040735711092E-2</v>
      </c>
      <c r="D37" s="4">
        <v>8915.9</v>
      </c>
      <c r="E37" s="5">
        <f t="shared" si="1"/>
        <v>1.0751886079539334E-2</v>
      </c>
      <c r="F37" s="4">
        <v>8908.4461100000008</v>
      </c>
      <c r="G37" s="5">
        <f t="shared" si="2"/>
        <v>1.0927342689888681E-2</v>
      </c>
      <c r="H37" s="4">
        <f t="shared" si="3"/>
        <v>9.9792457778312667</v>
      </c>
      <c r="I37" s="17">
        <f t="shared" si="4"/>
        <v>99.916397783734695</v>
      </c>
    </row>
    <row r="38" spans="1:9" ht="42.75" x14ac:dyDescent="0.2">
      <c r="A38" s="16" t="s">
        <v>55</v>
      </c>
      <c r="B38" s="4">
        <f>B39</f>
        <v>303</v>
      </c>
      <c r="C38" s="5">
        <f t="shared" si="0"/>
        <v>3.9479366433151162E-4</v>
      </c>
      <c r="D38" s="4">
        <f>D39</f>
        <v>13326</v>
      </c>
      <c r="E38" s="5">
        <f t="shared" si="1"/>
        <v>1.6070125718765482E-2</v>
      </c>
      <c r="F38" s="4">
        <f>F39</f>
        <v>13290.5</v>
      </c>
      <c r="G38" s="5">
        <f t="shared" si="2"/>
        <v>1.6302489370951079E-2</v>
      </c>
      <c r="H38" s="4">
        <f t="shared" si="3"/>
        <v>4286.303630363037</v>
      </c>
      <c r="I38" s="17">
        <f t="shared" si="4"/>
        <v>99.733603481915054</v>
      </c>
    </row>
    <row r="39" spans="1:9" ht="45.75" customHeight="1" x14ac:dyDescent="0.2">
      <c r="A39" s="7" t="s">
        <v>30</v>
      </c>
      <c r="B39" s="4">
        <v>303</v>
      </c>
      <c r="C39" s="5">
        <f t="shared" si="0"/>
        <v>3.9479366433151162E-4</v>
      </c>
      <c r="D39" s="4">
        <v>13326</v>
      </c>
      <c r="E39" s="5">
        <f t="shared" si="1"/>
        <v>1.6070125718765482E-2</v>
      </c>
      <c r="F39" s="4">
        <v>13290.5</v>
      </c>
      <c r="G39" s="5">
        <f t="shared" si="2"/>
        <v>1.6302489370951079E-2</v>
      </c>
      <c r="H39" s="4">
        <f t="shared" si="3"/>
        <v>4286.303630363037</v>
      </c>
      <c r="I39" s="17">
        <f t="shared" si="4"/>
        <v>99.733603481915054</v>
      </c>
    </row>
    <row r="40" spans="1:9" ht="42" customHeight="1" x14ac:dyDescent="0.2">
      <c r="A40" s="16" t="s">
        <v>31</v>
      </c>
      <c r="B40" s="4">
        <f>SUM(B41+B45+B47+B52)</f>
        <v>18722.457539999999</v>
      </c>
      <c r="C40" s="5">
        <f t="shared" si="0"/>
        <v>2.4394414579233463E-2</v>
      </c>
      <c r="D40" s="4">
        <f>SUM(D41+D47+D52)</f>
        <v>18284.555</v>
      </c>
      <c r="E40" s="5">
        <f t="shared" si="1"/>
        <v>2.2049759684952874E-2</v>
      </c>
      <c r="F40" s="4">
        <f>SUM(F41+F47)</f>
        <v>17806.88535</v>
      </c>
      <c r="G40" s="5">
        <f t="shared" si="2"/>
        <v>2.184241068041981E-2</v>
      </c>
      <c r="H40" s="4">
        <f t="shared" si="3"/>
        <v>-4.8902350989121146</v>
      </c>
      <c r="I40" s="17">
        <f t="shared" si="4"/>
        <v>97.38757847811992</v>
      </c>
    </row>
    <row r="41" spans="1:9" ht="30" x14ac:dyDescent="0.2">
      <c r="A41" s="18" t="s">
        <v>32</v>
      </c>
      <c r="B41" s="4">
        <f>SUM(B42:B44)</f>
        <v>15299.007540000001</v>
      </c>
      <c r="C41" s="5">
        <f t="shared" si="0"/>
        <v>1.9933832499511635E-2</v>
      </c>
      <c r="D41" s="4">
        <f>SUM(D42:D44)</f>
        <v>14931.154999999999</v>
      </c>
      <c r="E41" s="5">
        <f t="shared" si="1"/>
        <v>1.8005818548429673E-2</v>
      </c>
      <c r="F41" s="4">
        <f>SUM(F42:F44)</f>
        <v>14343.30335</v>
      </c>
      <c r="G41" s="5">
        <f t="shared" si="2"/>
        <v>1.7593886641413189E-2</v>
      </c>
      <c r="H41" s="4">
        <f t="shared" si="3"/>
        <v>-6.2468378259260646</v>
      </c>
      <c r="I41" s="17">
        <f t="shared" si="4"/>
        <v>96.062919111080163</v>
      </c>
    </row>
    <row r="42" spans="1:9" ht="36" customHeight="1" x14ac:dyDescent="0.2">
      <c r="A42" s="7" t="s">
        <v>33</v>
      </c>
      <c r="B42" s="4">
        <v>8643.2424200000005</v>
      </c>
      <c r="C42" s="5">
        <f t="shared" si="0"/>
        <v>1.1261707414842781E-2</v>
      </c>
      <c r="D42" s="4">
        <v>8605.2999999999993</v>
      </c>
      <c r="E42" s="5">
        <f t="shared" si="1"/>
        <v>1.0377326493148176E-2</v>
      </c>
      <c r="F42" s="4">
        <v>8564.1951300000001</v>
      </c>
      <c r="G42" s="5">
        <f t="shared" si="2"/>
        <v>1.0505075059446672E-2</v>
      </c>
      <c r="H42" s="4">
        <f t="shared" si="3"/>
        <v>-0.91455597516377907</v>
      </c>
      <c r="I42" s="17">
        <f t="shared" si="4"/>
        <v>99.522330772895785</v>
      </c>
    </row>
    <row r="43" spans="1:9" ht="30.75" customHeight="1" x14ac:dyDescent="0.2">
      <c r="A43" s="7" t="s">
        <v>34</v>
      </c>
      <c r="B43" s="4">
        <v>4717.2411199999997</v>
      </c>
      <c r="C43" s="5">
        <f t="shared" si="0"/>
        <v>6.1463264267329499E-3</v>
      </c>
      <c r="D43" s="4">
        <v>3843.6</v>
      </c>
      <c r="E43" s="5">
        <f t="shared" si="1"/>
        <v>4.6350844373890896E-3</v>
      </c>
      <c r="F43" s="4">
        <v>3296.8682199999998</v>
      </c>
      <c r="G43" s="5">
        <f t="shared" si="2"/>
        <v>4.0440283747019603E-3</v>
      </c>
      <c r="H43" s="4">
        <f t="shared" si="3"/>
        <v>-30.110245880329302</v>
      </c>
      <c r="I43" s="17">
        <f t="shared" si="4"/>
        <v>85.775528671037577</v>
      </c>
    </row>
    <row r="44" spans="1:9" ht="33" customHeight="1" x14ac:dyDescent="0.2">
      <c r="A44" s="7" t="s">
        <v>35</v>
      </c>
      <c r="B44" s="4">
        <v>1938.5239999999999</v>
      </c>
      <c r="C44" s="5">
        <f t="shared" si="0"/>
        <v>2.5257986579359051E-3</v>
      </c>
      <c r="D44" s="4">
        <v>2482.2550000000001</v>
      </c>
      <c r="E44" s="5">
        <f t="shared" si="1"/>
        <v>2.993407617892407E-3</v>
      </c>
      <c r="F44" s="4">
        <v>2482.2399999999998</v>
      </c>
      <c r="G44" s="5">
        <f t="shared" si="2"/>
        <v>3.0447832072645576E-3</v>
      </c>
      <c r="H44" s="4">
        <f t="shared" si="3"/>
        <v>28.047937502966164</v>
      </c>
      <c r="I44" s="17">
        <f t="shared" si="4"/>
        <v>99.999395710754925</v>
      </c>
    </row>
    <row r="45" spans="1:9" ht="36.75" customHeight="1" x14ac:dyDescent="0.2">
      <c r="A45" s="18" t="s">
        <v>117</v>
      </c>
      <c r="B45" s="4">
        <f>SUM(B46)</f>
        <v>1</v>
      </c>
      <c r="C45" s="5">
        <f t="shared" si="0"/>
        <v>1.3029493872327117E-6</v>
      </c>
      <c r="D45" s="4">
        <v>0</v>
      </c>
      <c r="E45" s="5">
        <f t="shared" si="1"/>
        <v>0</v>
      </c>
      <c r="F45" s="4">
        <v>0</v>
      </c>
      <c r="G45" s="5">
        <f t="shared" si="2"/>
        <v>0</v>
      </c>
      <c r="H45" s="4">
        <f t="shared" si="3"/>
        <v>-100</v>
      </c>
      <c r="I45" s="17" t="s">
        <v>94</v>
      </c>
    </row>
    <row r="46" spans="1:9" ht="52.5" customHeight="1" x14ac:dyDescent="0.2">
      <c r="A46" s="7" t="s">
        <v>116</v>
      </c>
      <c r="B46" s="4">
        <v>1</v>
      </c>
      <c r="C46" s="5">
        <f t="shared" si="0"/>
        <v>1.3029493872327117E-6</v>
      </c>
      <c r="D46" s="4">
        <v>0</v>
      </c>
      <c r="E46" s="5">
        <f t="shared" si="1"/>
        <v>0</v>
      </c>
      <c r="F46" s="4">
        <v>0</v>
      </c>
      <c r="G46" s="5">
        <f t="shared" si="2"/>
        <v>0</v>
      </c>
      <c r="H46" s="4">
        <f t="shared" si="3"/>
        <v>-100</v>
      </c>
      <c r="I46" s="17" t="s">
        <v>94</v>
      </c>
    </row>
    <row r="47" spans="1:9" ht="30" x14ac:dyDescent="0.2">
      <c r="A47" s="18" t="s">
        <v>118</v>
      </c>
      <c r="B47" s="4">
        <f>SUM(B48:B51)</f>
        <v>3421.45</v>
      </c>
      <c r="C47" s="5">
        <f t="shared" si="0"/>
        <v>4.457976180947361E-3</v>
      </c>
      <c r="D47" s="4">
        <f>SUM(D48:D50)</f>
        <v>3353.4</v>
      </c>
      <c r="E47" s="5">
        <f t="shared" si="1"/>
        <v>4.0439411365232004E-3</v>
      </c>
      <c r="F47" s="4">
        <f>SUM(F48:F50)</f>
        <v>3463.5819999999999</v>
      </c>
      <c r="G47" s="5">
        <f t="shared" si="2"/>
        <v>4.24852403900662E-3</v>
      </c>
      <c r="H47" s="4">
        <f t="shared" si="3"/>
        <v>1.2314077364860054</v>
      </c>
      <c r="I47" s="17">
        <f t="shared" si="4"/>
        <v>103.28568020516491</v>
      </c>
    </row>
    <row r="48" spans="1:9" ht="47.25" customHeight="1" x14ac:dyDescent="0.2">
      <c r="A48" s="7" t="s">
        <v>19</v>
      </c>
      <c r="B48" s="4">
        <v>3414.5</v>
      </c>
      <c r="C48" s="5">
        <f t="shared" si="0"/>
        <v>4.4489206827060942E-3</v>
      </c>
      <c r="D48" s="4">
        <v>3353.4</v>
      </c>
      <c r="E48" s="5">
        <f t="shared" si="1"/>
        <v>4.0439411365232004E-3</v>
      </c>
      <c r="F48" s="4">
        <v>3463.5819999999999</v>
      </c>
      <c r="G48" s="5">
        <f t="shared" si="2"/>
        <v>4.24852403900662E-3</v>
      </c>
      <c r="H48" s="4">
        <f t="shared" si="3"/>
        <v>1.4374579001317898</v>
      </c>
      <c r="I48" s="17">
        <f t="shared" si="4"/>
        <v>103.28568020516491</v>
      </c>
    </row>
    <row r="49" spans="1:9" ht="36.75" customHeight="1" x14ac:dyDescent="0.2">
      <c r="A49" s="7" t="s">
        <v>36</v>
      </c>
      <c r="B49" s="4">
        <v>0</v>
      </c>
      <c r="C49" s="5">
        <f t="shared" si="0"/>
        <v>0</v>
      </c>
      <c r="D49" s="4">
        <v>0</v>
      </c>
      <c r="E49" s="5">
        <f t="shared" si="1"/>
        <v>0</v>
      </c>
      <c r="F49" s="4">
        <v>0</v>
      </c>
      <c r="G49" s="5">
        <f t="shared" si="2"/>
        <v>0</v>
      </c>
      <c r="H49" s="4" t="s">
        <v>126</v>
      </c>
      <c r="I49" s="17" t="s">
        <v>94</v>
      </c>
    </row>
    <row r="50" spans="1:9" ht="36.75" customHeight="1" x14ac:dyDescent="0.2">
      <c r="A50" s="7" t="s">
        <v>84</v>
      </c>
      <c r="B50" s="4">
        <v>5.95</v>
      </c>
      <c r="C50" s="5">
        <f t="shared" si="0"/>
        <v>7.7525488540346355E-6</v>
      </c>
      <c r="D50" s="4">
        <v>0</v>
      </c>
      <c r="E50" s="5">
        <f t="shared" si="1"/>
        <v>0</v>
      </c>
      <c r="F50" s="4">
        <v>0</v>
      </c>
      <c r="G50" s="5">
        <f t="shared" si="2"/>
        <v>0</v>
      </c>
      <c r="H50" s="4">
        <f t="shared" si="3"/>
        <v>-100</v>
      </c>
      <c r="I50" s="17" t="s">
        <v>94</v>
      </c>
    </row>
    <row r="51" spans="1:9" ht="36.75" customHeight="1" x14ac:dyDescent="0.2">
      <c r="A51" s="7" t="s">
        <v>119</v>
      </c>
      <c r="B51" s="4">
        <v>1</v>
      </c>
      <c r="C51" s="5">
        <f t="shared" si="0"/>
        <v>1.3029493872327117E-6</v>
      </c>
      <c r="D51" s="4"/>
      <c r="E51" s="5">
        <f t="shared" si="1"/>
        <v>0</v>
      </c>
      <c r="F51" s="4"/>
      <c r="G51" s="5">
        <f t="shared" si="2"/>
        <v>0</v>
      </c>
      <c r="H51" s="4">
        <f t="shared" si="3"/>
        <v>-100</v>
      </c>
      <c r="I51" s="17" t="s">
        <v>94</v>
      </c>
    </row>
    <row r="52" spans="1:9" ht="30" x14ac:dyDescent="0.2">
      <c r="A52" s="18" t="s">
        <v>115</v>
      </c>
      <c r="B52" s="4">
        <f>SUM(B53)</f>
        <v>1</v>
      </c>
      <c r="C52" s="5">
        <f t="shared" si="0"/>
        <v>1.3029493872327117E-6</v>
      </c>
      <c r="D52" s="4">
        <f>SUM(D53)</f>
        <v>0</v>
      </c>
      <c r="E52" s="5">
        <f t="shared" si="1"/>
        <v>0</v>
      </c>
      <c r="F52" s="4">
        <f>SUM(F53)</f>
        <v>0</v>
      </c>
      <c r="G52" s="5">
        <f t="shared" si="2"/>
        <v>0</v>
      </c>
      <c r="H52" s="4">
        <f t="shared" si="3"/>
        <v>-100</v>
      </c>
      <c r="I52" s="17" t="s">
        <v>94</v>
      </c>
    </row>
    <row r="53" spans="1:9" ht="32.25" customHeight="1" x14ac:dyDescent="0.2">
      <c r="A53" s="7" t="s">
        <v>37</v>
      </c>
      <c r="B53" s="4">
        <v>1</v>
      </c>
      <c r="C53" s="5">
        <f t="shared" si="0"/>
        <v>1.3029493872327117E-6</v>
      </c>
      <c r="D53" s="4">
        <v>0</v>
      </c>
      <c r="E53" s="5">
        <f t="shared" si="1"/>
        <v>0</v>
      </c>
      <c r="F53" s="4">
        <v>0</v>
      </c>
      <c r="G53" s="5">
        <f t="shared" si="2"/>
        <v>0</v>
      </c>
      <c r="H53" s="4">
        <f t="shared" si="3"/>
        <v>-100</v>
      </c>
      <c r="I53" s="17" t="s">
        <v>94</v>
      </c>
    </row>
    <row r="54" spans="1:9" ht="45.75" customHeight="1" x14ac:dyDescent="0.2">
      <c r="A54" s="16" t="s">
        <v>38</v>
      </c>
      <c r="B54" s="4">
        <f>SUM(B55+B57+B60)</f>
        <v>7283.9453299999996</v>
      </c>
      <c r="C54" s="5">
        <f t="shared" si="0"/>
        <v>9.4906121043600716E-3</v>
      </c>
      <c r="D54" s="4">
        <f>SUM(D55+D57+D60)</f>
        <v>16796.331750000001</v>
      </c>
      <c r="E54" s="5">
        <f t="shared" si="1"/>
        <v>2.0255077505372376E-2</v>
      </c>
      <c r="F54" s="4">
        <f>SUM(F55+F57+F60)</f>
        <v>16487.222689999999</v>
      </c>
      <c r="G54" s="5">
        <f t="shared" si="2"/>
        <v>2.0223676510306494E-2</v>
      </c>
      <c r="H54" s="4">
        <f t="shared" si="3"/>
        <v>126.35017072540276</v>
      </c>
      <c r="I54" s="17">
        <f t="shared" si="4"/>
        <v>98.159663284812154</v>
      </c>
    </row>
    <row r="55" spans="1:9" ht="45" x14ac:dyDescent="0.2">
      <c r="A55" s="18" t="s">
        <v>39</v>
      </c>
      <c r="B55" s="4">
        <f>SUM(B56)</f>
        <v>2379.3768599999999</v>
      </c>
      <c r="C55" s="5">
        <f t="shared" si="0"/>
        <v>3.1002076217326933E-3</v>
      </c>
      <c r="D55" s="4">
        <f>SUM(D56)</f>
        <v>4296.0317500000001</v>
      </c>
      <c r="E55" s="5">
        <f t="shared" si="1"/>
        <v>5.1806821487549223E-3</v>
      </c>
      <c r="F55" s="4">
        <f>SUM(F56)</f>
        <v>4288.9209600000004</v>
      </c>
      <c r="G55" s="5">
        <f t="shared" si="2"/>
        <v>5.2609072919189877E-3</v>
      </c>
      <c r="H55" s="4">
        <f t="shared" si="3"/>
        <v>80.253957752619328</v>
      </c>
      <c r="I55" s="17">
        <f t="shared" si="4"/>
        <v>99.834480040795796</v>
      </c>
    </row>
    <row r="56" spans="1:9" ht="33.75" customHeight="1" x14ac:dyDescent="0.2">
      <c r="A56" s="7" t="s">
        <v>40</v>
      </c>
      <c r="B56" s="4">
        <v>2379.3768599999999</v>
      </c>
      <c r="C56" s="5">
        <f t="shared" si="0"/>
        <v>3.1002076217326933E-3</v>
      </c>
      <c r="D56" s="4">
        <v>4296.0317500000001</v>
      </c>
      <c r="E56" s="5">
        <f t="shared" si="1"/>
        <v>5.1806821487549223E-3</v>
      </c>
      <c r="F56" s="4">
        <v>4288.9209600000004</v>
      </c>
      <c r="G56" s="5">
        <f t="shared" si="2"/>
        <v>5.2609072919189877E-3</v>
      </c>
      <c r="H56" s="4">
        <f t="shared" si="3"/>
        <v>80.253957752619328</v>
      </c>
      <c r="I56" s="17">
        <f t="shared" si="4"/>
        <v>99.834480040795796</v>
      </c>
    </row>
    <row r="57" spans="1:9" ht="45" x14ac:dyDescent="0.2">
      <c r="A57" s="18" t="s">
        <v>41</v>
      </c>
      <c r="B57" s="4">
        <f>SUM(B58)</f>
        <v>3055.0578099999998</v>
      </c>
      <c r="C57" s="5">
        <f t="shared" si="0"/>
        <v>3.98058570150001E-3</v>
      </c>
      <c r="D57" s="4">
        <f>SUM(D58:D59)</f>
        <v>7674.8</v>
      </c>
      <c r="E57" s="5">
        <f t="shared" si="1"/>
        <v>9.2552154334670077E-3</v>
      </c>
      <c r="F57" s="4">
        <f>SUM(F58:F59)</f>
        <v>7657.1107300000003</v>
      </c>
      <c r="G57" s="5">
        <f t="shared" si="2"/>
        <v>9.3924206228524487E-3</v>
      </c>
      <c r="H57" s="4">
        <f t="shared" si="3"/>
        <v>150.63717959562933</v>
      </c>
      <c r="I57" s="17">
        <f t="shared" si="4"/>
        <v>99.769514905925888</v>
      </c>
    </row>
    <row r="58" spans="1:9" ht="80.25" customHeight="1" x14ac:dyDescent="0.2">
      <c r="A58" s="7" t="s">
        <v>107</v>
      </c>
      <c r="B58" s="4">
        <v>3055.0578099999998</v>
      </c>
      <c r="C58" s="5">
        <f t="shared" si="0"/>
        <v>3.98058570150001E-3</v>
      </c>
      <c r="D58" s="4">
        <v>4174.8</v>
      </c>
      <c r="E58" s="5">
        <f t="shared" si="1"/>
        <v>5.0344860311197764E-3</v>
      </c>
      <c r="F58" s="4">
        <v>4157.1107300000003</v>
      </c>
      <c r="G58" s="5">
        <f t="shared" si="2"/>
        <v>5.09922527291612E-3</v>
      </c>
      <c r="H58" s="4">
        <f t="shared" si="3"/>
        <v>36.073062722174825</v>
      </c>
      <c r="I58" s="17">
        <f t="shared" si="4"/>
        <v>99.576284612436524</v>
      </c>
    </row>
    <row r="59" spans="1:9" ht="51.75" customHeight="1" x14ac:dyDescent="0.2">
      <c r="A59" s="7" t="s">
        <v>108</v>
      </c>
      <c r="B59" s="4">
        <v>0</v>
      </c>
      <c r="C59" s="5">
        <f t="shared" si="0"/>
        <v>0</v>
      </c>
      <c r="D59" s="4">
        <v>3500</v>
      </c>
      <c r="E59" s="5">
        <f t="shared" si="1"/>
        <v>4.2207294023472305E-3</v>
      </c>
      <c r="F59" s="4">
        <v>3500</v>
      </c>
      <c r="G59" s="5">
        <f t="shared" si="2"/>
        <v>4.2931953499363287E-3</v>
      </c>
      <c r="H59" s="4" t="s">
        <v>94</v>
      </c>
      <c r="I59" s="17">
        <f t="shared" si="4"/>
        <v>100</v>
      </c>
    </row>
    <row r="60" spans="1:9" ht="30" x14ac:dyDescent="0.2">
      <c r="A60" s="18" t="s">
        <v>42</v>
      </c>
      <c r="B60" s="4">
        <f>SUM(B61)</f>
        <v>1849.5106599999999</v>
      </c>
      <c r="C60" s="5">
        <f t="shared" si="0"/>
        <v>2.4098187811273679E-3</v>
      </c>
      <c r="D60" s="4">
        <f>SUM(D61)</f>
        <v>4825.5</v>
      </c>
      <c r="E60" s="5">
        <f t="shared" si="1"/>
        <v>5.8191799231504457E-3</v>
      </c>
      <c r="F60" s="4">
        <f>SUM(F61)</f>
        <v>4541.1909999999998</v>
      </c>
      <c r="G60" s="5">
        <f t="shared" si="2"/>
        <v>5.5703485955350589E-3</v>
      </c>
      <c r="H60" s="4">
        <f t="shared" si="3"/>
        <v>145.53472971061439</v>
      </c>
      <c r="I60" s="17">
        <f t="shared" si="4"/>
        <v>94.10819604186095</v>
      </c>
    </row>
    <row r="61" spans="1:9" ht="32.25" customHeight="1" x14ac:dyDescent="0.2">
      <c r="A61" s="7" t="s">
        <v>43</v>
      </c>
      <c r="B61" s="4">
        <v>1849.5106599999999</v>
      </c>
      <c r="C61" s="5">
        <f t="shared" si="0"/>
        <v>2.4098187811273679E-3</v>
      </c>
      <c r="D61" s="4">
        <v>4825.5</v>
      </c>
      <c r="E61" s="5">
        <f t="shared" si="1"/>
        <v>5.8191799231504457E-3</v>
      </c>
      <c r="F61" s="4">
        <v>4541.1909999999998</v>
      </c>
      <c r="G61" s="5">
        <f t="shared" si="2"/>
        <v>5.5703485955350589E-3</v>
      </c>
      <c r="H61" s="4">
        <f t="shared" si="3"/>
        <v>145.53472971061439</v>
      </c>
      <c r="I61" s="17">
        <f t="shared" si="4"/>
        <v>94.10819604186095</v>
      </c>
    </row>
    <row r="62" spans="1:9" ht="42.75" x14ac:dyDescent="0.2">
      <c r="A62" s="16" t="s">
        <v>44</v>
      </c>
      <c r="B62" s="4">
        <f>B64</f>
        <v>5631.2411599999996</v>
      </c>
      <c r="C62" s="5">
        <f t="shared" si="0"/>
        <v>7.3372222187816239E-3</v>
      </c>
      <c r="D62" s="4">
        <f>SUM(D63:D64)</f>
        <v>6797.9282800000001</v>
      </c>
      <c r="E62" s="5">
        <f t="shared" si="1"/>
        <v>8.1977759332696395E-3</v>
      </c>
      <c r="F62" s="4">
        <f>SUM(F63:F64)</f>
        <v>6797.64426</v>
      </c>
      <c r="G62" s="5">
        <f t="shared" si="2"/>
        <v>8.3381756364438227E-3</v>
      </c>
      <c r="H62" s="4">
        <f t="shared" si="3"/>
        <v>20.713073137148342</v>
      </c>
      <c r="I62" s="17">
        <f t="shared" si="4"/>
        <v>99.995821962393521</v>
      </c>
    </row>
    <row r="63" spans="1:9" ht="60" x14ac:dyDescent="0.2">
      <c r="A63" s="7" t="s">
        <v>85</v>
      </c>
      <c r="B63" s="4">
        <v>0</v>
      </c>
      <c r="C63" s="5">
        <f t="shared" si="0"/>
        <v>0</v>
      </c>
      <c r="D63" s="4">
        <v>0</v>
      </c>
      <c r="E63" s="5">
        <f t="shared" si="1"/>
        <v>0</v>
      </c>
      <c r="F63" s="4">
        <v>0</v>
      </c>
      <c r="G63" s="5">
        <f t="shared" si="2"/>
        <v>0</v>
      </c>
      <c r="H63" s="4" t="s">
        <v>94</v>
      </c>
      <c r="I63" s="17" t="s">
        <v>94</v>
      </c>
    </row>
    <row r="64" spans="1:9" ht="32.25" customHeight="1" x14ac:dyDescent="0.2">
      <c r="A64" s="7" t="s">
        <v>29</v>
      </c>
      <c r="B64" s="4">
        <v>5631.2411599999996</v>
      </c>
      <c r="C64" s="5">
        <f t="shared" si="0"/>
        <v>7.3372222187816239E-3</v>
      </c>
      <c r="D64" s="4">
        <v>6797.9282800000001</v>
      </c>
      <c r="E64" s="5">
        <f t="shared" si="1"/>
        <v>8.1977759332696395E-3</v>
      </c>
      <c r="F64" s="4">
        <v>6797.64426</v>
      </c>
      <c r="G64" s="5">
        <f t="shared" si="2"/>
        <v>8.3381756364438227E-3</v>
      </c>
      <c r="H64" s="4">
        <f t="shared" si="3"/>
        <v>20.713073137148342</v>
      </c>
      <c r="I64" s="17">
        <f t="shared" si="4"/>
        <v>99.995821962393521</v>
      </c>
    </row>
    <row r="65" spans="1:9" ht="15" x14ac:dyDescent="0.2">
      <c r="A65" s="16" t="s">
        <v>45</v>
      </c>
      <c r="B65" s="4">
        <f>B66</f>
        <v>39984.4908</v>
      </c>
      <c r="C65" s="5">
        <f t="shared" si="0"/>
        <v>5.2097767786671995E-2</v>
      </c>
      <c r="D65" s="4">
        <f>D66</f>
        <v>1800</v>
      </c>
      <c r="E65" s="5">
        <f t="shared" si="1"/>
        <v>2.1706608354928616E-3</v>
      </c>
      <c r="F65" s="4">
        <f>F66</f>
        <v>1800</v>
      </c>
      <c r="G65" s="5">
        <f t="shared" si="2"/>
        <v>2.2079290371101118E-3</v>
      </c>
      <c r="H65" s="4">
        <f t="shared" si="3"/>
        <v>-95.498254538232104</v>
      </c>
      <c r="I65" s="17">
        <f t="shared" si="4"/>
        <v>100</v>
      </c>
    </row>
    <row r="66" spans="1:9" ht="15" x14ac:dyDescent="0.2">
      <c r="A66" s="7" t="s">
        <v>46</v>
      </c>
      <c r="B66" s="4">
        <v>39984.4908</v>
      </c>
      <c r="C66" s="5">
        <f t="shared" si="0"/>
        <v>5.2097767786671995E-2</v>
      </c>
      <c r="D66" s="4">
        <v>1800</v>
      </c>
      <c r="E66" s="5">
        <f t="shared" si="1"/>
        <v>2.1706608354928616E-3</v>
      </c>
      <c r="F66" s="4">
        <v>1800</v>
      </c>
      <c r="G66" s="5">
        <f t="shared" si="2"/>
        <v>2.2079290371101118E-3</v>
      </c>
      <c r="H66" s="4">
        <f t="shared" si="3"/>
        <v>-95.498254538232104</v>
      </c>
      <c r="I66" s="17">
        <f t="shared" si="4"/>
        <v>100</v>
      </c>
    </row>
    <row r="67" spans="1:9" ht="53.25" customHeight="1" x14ac:dyDescent="0.2">
      <c r="A67" s="16" t="s">
        <v>47</v>
      </c>
      <c r="B67" s="4">
        <f>SUM(B68)</f>
        <v>10721.788189999999</v>
      </c>
      <c r="C67" s="5">
        <f t="shared" si="0"/>
        <v>1.3969947352199424E-2</v>
      </c>
      <c r="D67" s="4">
        <f>SUM(D68)</f>
        <v>30607.58</v>
      </c>
      <c r="E67" s="5">
        <f t="shared" si="1"/>
        <v>3.6910375097341443E-2</v>
      </c>
      <c r="F67" s="4">
        <f>SUM(F68)</f>
        <v>30356.853999999999</v>
      </c>
      <c r="G67" s="5">
        <f t="shared" si="2"/>
        <v>3.723654412328458E-2</v>
      </c>
      <c r="H67" s="4">
        <f t="shared" si="3"/>
        <v>183.13237924540647</v>
      </c>
      <c r="I67" s="17">
        <f t="shared" si="4"/>
        <v>99.180836903799644</v>
      </c>
    </row>
    <row r="68" spans="1:9" ht="44.25" customHeight="1" x14ac:dyDescent="0.2">
      <c r="A68" s="18" t="s">
        <v>87</v>
      </c>
      <c r="B68" s="4">
        <f>SUM(B70:B71)</f>
        <v>10721.788189999999</v>
      </c>
      <c r="C68" s="5">
        <f t="shared" si="0"/>
        <v>1.3969947352199424E-2</v>
      </c>
      <c r="D68" s="4">
        <f>SUM(D69:D71)</f>
        <v>30607.58</v>
      </c>
      <c r="E68" s="5">
        <f t="shared" si="1"/>
        <v>3.6910375097341443E-2</v>
      </c>
      <c r="F68" s="4">
        <f>SUM(F69:F71)</f>
        <v>30356.853999999999</v>
      </c>
      <c r="G68" s="5">
        <f t="shared" si="2"/>
        <v>3.723654412328458E-2</v>
      </c>
      <c r="H68" s="4">
        <f t="shared" si="3"/>
        <v>183.13237924540647</v>
      </c>
      <c r="I68" s="17">
        <f t="shared" si="4"/>
        <v>99.180836903799644</v>
      </c>
    </row>
    <row r="69" spans="1:9" ht="44.25" customHeight="1" x14ac:dyDescent="0.2">
      <c r="A69" s="7" t="s">
        <v>95</v>
      </c>
      <c r="B69" s="4">
        <v>0</v>
      </c>
      <c r="C69" s="5">
        <f t="shared" si="0"/>
        <v>0</v>
      </c>
      <c r="D69" s="4">
        <v>0</v>
      </c>
      <c r="E69" s="5">
        <f t="shared" si="1"/>
        <v>0</v>
      </c>
      <c r="F69" s="4">
        <v>0</v>
      </c>
      <c r="G69" s="5">
        <f t="shared" si="2"/>
        <v>0</v>
      </c>
      <c r="H69" s="4" t="s">
        <v>94</v>
      </c>
      <c r="I69" s="17" t="s">
        <v>94</v>
      </c>
    </row>
    <row r="70" spans="1:9" ht="49.5" customHeight="1" x14ac:dyDescent="0.2">
      <c r="A70" s="7" t="s">
        <v>86</v>
      </c>
      <c r="B70" s="4">
        <v>5049.2568000000001</v>
      </c>
      <c r="C70" s="5">
        <f t="shared" ref="C70:C118" si="5">B70/$B$119</f>
        <v>6.5789260535406031E-3</v>
      </c>
      <c r="D70" s="4">
        <v>27905.38</v>
      </c>
      <c r="E70" s="5">
        <f t="shared" ref="E70:E118" si="6">D70/$D$119</f>
        <v>3.36517308141921E-2</v>
      </c>
      <c r="F70" s="4">
        <v>27855.374</v>
      </c>
      <c r="G70" s="5">
        <f t="shared" ref="G70:G118" si="7">F70/$F$119</f>
        <v>3.4168160607867808E-2</v>
      </c>
      <c r="H70" s="4">
        <f t="shared" ref="H70:H118" si="8">F70/B70*100-100</f>
        <v>451.67275310695231</v>
      </c>
      <c r="I70" s="17">
        <f t="shared" ref="I70:I118" si="9">F70/D70*100</f>
        <v>99.82080158019707</v>
      </c>
    </row>
    <row r="71" spans="1:9" ht="63" customHeight="1" x14ac:dyDescent="0.2">
      <c r="A71" s="7" t="s">
        <v>88</v>
      </c>
      <c r="B71" s="4">
        <v>5672.5313900000001</v>
      </c>
      <c r="C71" s="5">
        <f t="shared" si="5"/>
        <v>7.3910212986588219E-3</v>
      </c>
      <c r="D71" s="4">
        <v>2702.2</v>
      </c>
      <c r="E71" s="5">
        <f t="shared" si="6"/>
        <v>3.2586442831493388E-3</v>
      </c>
      <c r="F71" s="4">
        <v>2501.48</v>
      </c>
      <c r="G71" s="5">
        <f t="shared" si="7"/>
        <v>3.0683835154167796E-3</v>
      </c>
      <c r="H71" s="4">
        <f t="shared" si="8"/>
        <v>-55.901874700776226</v>
      </c>
      <c r="I71" s="17">
        <f t="shared" si="9"/>
        <v>92.571978387980167</v>
      </c>
    </row>
    <row r="72" spans="1:9" ht="44.25" customHeight="1" x14ac:dyDescent="0.2">
      <c r="A72" s="16" t="s">
        <v>48</v>
      </c>
      <c r="B72" s="4">
        <f>SUM(B73+B76)</f>
        <v>40288.350530000003</v>
      </c>
      <c r="C72" s="5">
        <f t="shared" si="5"/>
        <v>5.2493681635680196E-2</v>
      </c>
      <c r="D72" s="4">
        <f>SUM(D73+D76)</f>
        <v>51070.102810000004</v>
      </c>
      <c r="E72" s="5">
        <f t="shared" si="6"/>
        <v>6.1586595574589412E-2</v>
      </c>
      <c r="F72" s="4">
        <f>SUM(F73+F76)</f>
        <v>50964.535180000006</v>
      </c>
      <c r="G72" s="5">
        <f t="shared" si="7"/>
        <v>6.2514487270412131E-2</v>
      </c>
      <c r="H72" s="4">
        <f t="shared" si="8"/>
        <v>26.499433482763649</v>
      </c>
      <c r="I72" s="17">
        <f t="shared" si="9"/>
        <v>99.793288785039763</v>
      </c>
    </row>
    <row r="73" spans="1:9" ht="37.5" customHeight="1" x14ac:dyDescent="0.2">
      <c r="A73" s="18" t="s">
        <v>49</v>
      </c>
      <c r="B73" s="4">
        <f>SUM(B74:B75)</f>
        <v>29002.883160000001</v>
      </c>
      <c r="C73" s="5">
        <f t="shared" si="5"/>
        <v>3.7789288841303934E-2</v>
      </c>
      <c r="D73" s="4">
        <f>SUM(D74:D75)</f>
        <v>44990.565000000002</v>
      </c>
      <c r="E73" s="5">
        <f t="shared" si="6"/>
        <v>5.4255143006775496E-2</v>
      </c>
      <c r="F73" s="4">
        <f>SUM(F74:F75)</f>
        <v>44977.242800000007</v>
      </c>
      <c r="G73" s="5">
        <f t="shared" si="7"/>
        <v>5.5170311326262073E-2</v>
      </c>
      <c r="H73" s="4">
        <f t="shared" si="8"/>
        <v>55.078522889860182</v>
      </c>
      <c r="I73" s="17">
        <f t="shared" si="9"/>
        <v>99.970388902651038</v>
      </c>
    </row>
    <row r="74" spans="1:9" ht="30" customHeight="1" x14ac:dyDescent="0.2">
      <c r="A74" s="7" t="s">
        <v>50</v>
      </c>
      <c r="B74" s="4">
        <v>24273.200000000001</v>
      </c>
      <c r="C74" s="5">
        <f t="shared" si="5"/>
        <v>3.1626751066177058E-2</v>
      </c>
      <c r="D74" s="4">
        <v>37674.264999999999</v>
      </c>
      <c r="E74" s="5">
        <f t="shared" si="6"/>
        <v>4.5432250856377476E-2</v>
      </c>
      <c r="F74" s="4">
        <v>37673.513400000003</v>
      </c>
      <c r="G74" s="5">
        <f t="shared" si="7"/>
        <v>4.621135786989828E-2</v>
      </c>
      <c r="H74" s="4">
        <f t="shared" si="8"/>
        <v>55.206208493317746</v>
      </c>
      <c r="I74" s="17">
        <f t="shared" si="9"/>
        <v>99.998005004211777</v>
      </c>
    </row>
    <row r="75" spans="1:9" ht="33.75" customHeight="1" x14ac:dyDescent="0.2">
      <c r="A75" s="7" t="s">
        <v>51</v>
      </c>
      <c r="B75" s="4">
        <v>4729.6831599999996</v>
      </c>
      <c r="C75" s="5">
        <f t="shared" si="5"/>
        <v>6.1625377751268751E-3</v>
      </c>
      <c r="D75" s="4">
        <v>7316.3</v>
      </c>
      <c r="E75" s="5">
        <f t="shared" si="6"/>
        <v>8.8228921503980123E-3</v>
      </c>
      <c r="F75" s="4">
        <v>7303.7294000000002</v>
      </c>
      <c r="G75" s="5">
        <f t="shared" si="7"/>
        <v>8.9589534563637874E-3</v>
      </c>
      <c r="H75" s="4">
        <f t="shared" si="8"/>
        <v>54.423227791859119</v>
      </c>
      <c r="I75" s="17">
        <f t="shared" si="9"/>
        <v>99.828183644738459</v>
      </c>
    </row>
    <row r="76" spans="1:9" ht="30" x14ac:dyDescent="0.2">
      <c r="A76" s="18" t="s">
        <v>52</v>
      </c>
      <c r="B76" s="4">
        <f>SUM(B77:B78)</f>
        <v>11285.46737</v>
      </c>
      <c r="C76" s="5">
        <f t="shared" si="5"/>
        <v>1.4704392794376263E-2</v>
      </c>
      <c r="D76" s="4">
        <f>SUM(D77:D78)</f>
        <v>6079.5378099999998</v>
      </c>
      <c r="E76" s="5">
        <f t="shared" si="6"/>
        <v>7.3314525678139109E-3</v>
      </c>
      <c r="F76" s="4">
        <f>SUM(F77:F78)</f>
        <v>5987.2923799999999</v>
      </c>
      <c r="G76" s="5">
        <f t="shared" si="7"/>
        <v>7.3441759441500616E-3</v>
      </c>
      <c r="H76" s="4">
        <f t="shared" si="8"/>
        <v>-46.946881474169736</v>
      </c>
      <c r="I76" s="17">
        <f t="shared" si="9"/>
        <v>98.482690084626682</v>
      </c>
    </row>
    <row r="77" spans="1:9" ht="30" x14ac:dyDescent="0.2">
      <c r="A77" s="7" t="s">
        <v>53</v>
      </c>
      <c r="B77" s="4">
        <v>1217.2881600000001</v>
      </c>
      <c r="C77" s="5">
        <f t="shared" si="5"/>
        <v>1.5860648621576351E-3</v>
      </c>
      <c r="D77" s="4">
        <v>808.5</v>
      </c>
      <c r="E77" s="5">
        <f t="shared" si="6"/>
        <v>9.7498849194221026E-4</v>
      </c>
      <c r="F77" s="4">
        <v>808.2</v>
      </c>
      <c r="G77" s="5">
        <f t="shared" si="7"/>
        <v>9.9136013766244042E-4</v>
      </c>
      <c r="H77" s="4">
        <f t="shared" si="8"/>
        <v>-33.606517621924453</v>
      </c>
      <c r="I77" s="17">
        <f t="shared" si="9"/>
        <v>99.962894248608535</v>
      </c>
    </row>
    <row r="78" spans="1:9" ht="30" x14ac:dyDescent="0.2">
      <c r="A78" s="7" t="s">
        <v>54</v>
      </c>
      <c r="B78" s="4">
        <v>10068.17921</v>
      </c>
      <c r="C78" s="5">
        <f t="shared" si="5"/>
        <v>1.3118327932218628E-2</v>
      </c>
      <c r="D78" s="4">
        <v>5271.0378099999998</v>
      </c>
      <c r="E78" s="5">
        <f t="shared" si="6"/>
        <v>6.3564640758717013E-3</v>
      </c>
      <c r="F78" s="4">
        <v>5179.09238</v>
      </c>
      <c r="G78" s="5">
        <f t="shared" si="7"/>
        <v>6.352815806487621E-3</v>
      </c>
      <c r="H78" s="4">
        <f t="shared" si="8"/>
        <v>-48.559791477927014</v>
      </c>
      <c r="I78" s="17">
        <f t="shared" si="9"/>
        <v>98.255648445063997</v>
      </c>
    </row>
    <row r="79" spans="1:9" ht="15" x14ac:dyDescent="0.2">
      <c r="A79" s="16" t="s">
        <v>93</v>
      </c>
      <c r="B79" s="4">
        <f t="shared" ref="B79:C79" si="10">SUM(B80+B106)</f>
        <v>61797.323000000004</v>
      </c>
      <c r="C79" s="5">
        <f t="shared" si="5"/>
        <v>8.0518784135471963E-2</v>
      </c>
      <c r="D79" s="4">
        <f>SUM(D80+D106)</f>
        <v>96253.542920000007</v>
      </c>
      <c r="E79" s="5">
        <f t="shared" si="6"/>
        <v>0.1160743310521529</v>
      </c>
      <c r="F79" s="4">
        <f>SUM(F80+F106)</f>
        <v>96162.940099999993</v>
      </c>
      <c r="G79" s="5">
        <f t="shared" si="7"/>
        <v>0.1179560820781502</v>
      </c>
      <c r="H79" s="4">
        <f t="shared" si="8"/>
        <v>55.610203535839219</v>
      </c>
      <c r="I79" s="17">
        <f t="shared" si="9"/>
        <v>99.90587066485925</v>
      </c>
    </row>
    <row r="80" spans="1:9" ht="15" x14ac:dyDescent="0.2">
      <c r="A80" s="19" t="s">
        <v>98</v>
      </c>
      <c r="B80" s="4">
        <f t="shared" ref="B80:C80" si="11">SUM(B81:B105)</f>
        <v>19982.367080000004</v>
      </c>
      <c r="C80" s="5">
        <f t="shared" si="5"/>
        <v>2.6036012942345116E-2</v>
      </c>
      <c r="D80" s="4">
        <f>SUM(D81:D105)</f>
        <v>48279.155910000001</v>
      </c>
      <c r="E80" s="5">
        <f t="shared" si="6"/>
        <v>5.8220929391383736E-2</v>
      </c>
      <c r="F80" s="4">
        <f>SUM(F81:F105)</f>
        <v>48261.422939999997</v>
      </c>
      <c r="G80" s="5">
        <f t="shared" si="7"/>
        <v>5.9198776156376705E-2</v>
      </c>
      <c r="H80" s="4">
        <f t="shared" si="8"/>
        <v>141.52004988590164</v>
      </c>
      <c r="I80" s="17">
        <f t="shared" si="9"/>
        <v>99.963269925362695</v>
      </c>
    </row>
    <row r="81" spans="1:9" ht="75" x14ac:dyDescent="0.2">
      <c r="A81" s="7" t="s">
        <v>60</v>
      </c>
      <c r="B81" s="4">
        <v>500</v>
      </c>
      <c r="C81" s="5">
        <f t="shared" si="5"/>
        <v>6.5147469361635584E-4</v>
      </c>
      <c r="D81" s="4">
        <v>525.79999999999995</v>
      </c>
      <c r="E81" s="5">
        <f t="shared" si="6"/>
        <v>6.3407414850119245E-4</v>
      </c>
      <c r="F81" s="4">
        <v>527.79229999999995</v>
      </c>
      <c r="G81" s="5">
        <f t="shared" si="7"/>
        <v>6.4740441374062853E-4</v>
      </c>
      <c r="H81" s="4">
        <f t="shared" si="8"/>
        <v>5.5584599999999966</v>
      </c>
      <c r="I81" s="17">
        <f t="shared" si="9"/>
        <v>100.37890833016357</v>
      </c>
    </row>
    <row r="82" spans="1:9" ht="60" x14ac:dyDescent="0.2">
      <c r="A82" s="7" t="s">
        <v>61</v>
      </c>
      <c r="B82" s="4">
        <v>1306.48</v>
      </c>
      <c r="C82" s="5">
        <f t="shared" si="5"/>
        <v>1.7022773154317932E-3</v>
      </c>
      <c r="D82" s="4">
        <v>1236.9000000000001</v>
      </c>
      <c r="E82" s="5">
        <f t="shared" si="6"/>
        <v>1.4916057707895114E-3</v>
      </c>
      <c r="F82" s="4">
        <v>1236.4939999999999</v>
      </c>
      <c r="G82" s="5">
        <f t="shared" si="7"/>
        <v>1.516717226006906E-3</v>
      </c>
      <c r="H82" s="4">
        <f t="shared" si="8"/>
        <v>-5.3568366909558591</v>
      </c>
      <c r="I82" s="17">
        <f t="shared" si="9"/>
        <v>99.967176004527431</v>
      </c>
    </row>
    <row r="83" spans="1:9" ht="60" x14ac:dyDescent="0.2">
      <c r="A83" s="7" t="s">
        <v>62</v>
      </c>
      <c r="B83" s="4">
        <v>519.70000000000005</v>
      </c>
      <c r="C83" s="5">
        <f t="shared" si="5"/>
        <v>6.7714279654484033E-4</v>
      </c>
      <c r="D83" s="4">
        <v>540.79999999999995</v>
      </c>
      <c r="E83" s="5">
        <f t="shared" si="6"/>
        <v>6.5216298879696626E-4</v>
      </c>
      <c r="F83" s="4">
        <v>540.79999999999995</v>
      </c>
      <c r="G83" s="5">
        <f t="shared" si="7"/>
        <v>6.6336001292730473E-4</v>
      </c>
      <c r="H83" s="4">
        <f t="shared" si="8"/>
        <v>4.0600346353665486</v>
      </c>
      <c r="I83" s="17">
        <f t="shared" si="9"/>
        <v>100</v>
      </c>
    </row>
    <row r="84" spans="1:9" ht="45" x14ac:dyDescent="0.2">
      <c r="A84" s="7" t="s">
        <v>63</v>
      </c>
      <c r="B84" s="4">
        <v>53</v>
      </c>
      <c r="C84" s="5">
        <f t="shared" si="5"/>
        <v>6.9056317523333714E-5</v>
      </c>
      <c r="D84" s="4">
        <v>54.3</v>
      </c>
      <c r="E84" s="5">
        <f t="shared" si="6"/>
        <v>6.5481601870701314E-5</v>
      </c>
      <c r="F84" s="4">
        <v>54.3</v>
      </c>
      <c r="G84" s="5">
        <f t="shared" si="7"/>
        <v>6.6605859286155038E-5</v>
      </c>
      <c r="H84" s="4">
        <f t="shared" si="8"/>
        <v>2.4528301886792292</v>
      </c>
      <c r="I84" s="17">
        <f t="shared" si="9"/>
        <v>100</v>
      </c>
    </row>
    <row r="85" spans="1:9" ht="50.25" customHeight="1" x14ac:dyDescent="0.2">
      <c r="A85" s="7" t="s">
        <v>64</v>
      </c>
      <c r="B85" s="4">
        <v>1542.1</v>
      </c>
      <c r="C85" s="5">
        <f t="shared" si="5"/>
        <v>2.0092782500515647E-3</v>
      </c>
      <c r="D85" s="4">
        <v>1486.1</v>
      </c>
      <c r="E85" s="5">
        <f t="shared" si="6"/>
        <v>1.7921217042366339E-3</v>
      </c>
      <c r="F85" s="4">
        <v>1486.1</v>
      </c>
      <c r="G85" s="5">
        <f t="shared" si="7"/>
        <v>1.8228907455829651E-3</v>
      </c>
      <c r="H85" s="4">
        <f t="shared" si="8"/>
        <v>-3.6314117113027748</v>
      </c>
      <c r="I85" s="17">
        <f t="shared" si="9"/>
        <v>100</v>
      </c>
    </row>
    <row r="86" spans="1:9" ht="50.25" customHeight="1" x14ac:dyDescent="0.2">
      <c r="A86" s="7" t="s">
        <v>89</v>
      </c>
      <c r="B86" s="4">
        <v>0</v>
      </c>
      <c r="C86" s="5">
        <f t="shared" si="5"/>
        <v>0</v>
      </c>
      <c r="D86" s="4">
        <v>4086.61481</v>
      </c>
      <c r="E86" s="5">
        <f t="shared" si="6"/>
        <v>4.9281415098956114E-3</v>
      </c>
      <c r="F86" s="4">
        <v>4086.61481</v>
      </c>
      <c r="G86" s="5">
        <f t="shared" si="7"/>
        <v>5.0127530569351242E-3</v>
      </c>
      <c r="H86" s="4" t="s">
        <v>94</v>
      </c>
      <c r="I86" s="17">
        <f t="shared" si="9"/>
        <v>100</v>
      </c>
    </row>
    <row r="87" spans="1:9" ht="50.25" customHeight="1" x14ac:dyDescent="0.2">
      <c r="A87" s="7" t="s">
        <v>90</v>
      </c>
      <c r="B87" s="4">
        <v>0</v>
      </c>
      <c r="C87" s="5">
        <f t="shared" si="5"/>
        <v>0</v>
      </c>
      <c r="D87" s="4">
        <v>900</v>
      </c>
      <c r="E87" s="5">
        <f t="shared" si="6"/>
        <v>1.0853304177464308E-3</v>
      </c>
      <c r="F87" s="4">
        <v>900</v>
      </c>
      <c r="G87" s="5">
        <f t="shared" si="7"/>
        <v>1.1039645185550559E-3</v>
      </c>
      <c r="H87" s="4" t="s">
        <v>94</v>
      </c>
      <c r="I87" s="17">
        <f t="shared" si="9"/>
        <v>100</v>
      </c>
    </row>
    <row r="88" spans="1:9" ht="50.25" customHeight="1" x14ac:dyDescent="0.2">
      <c r="A88" s="7" t="s">
        <v>101</v>
      </c>
      <c r="B88" s="4">
        <v>4070.4515799999999</v>
      </c>
      <c r="C88" s="5">
        <f t="shared" si="5"/>
        <v>5.3035923919214226E-3</v>
      </c>
      <c r="D88" s="4">
        <v>5337.1821</v>
      </c>
      <c r="E88" s="5">
        <f t="shared" si="6"/>
        <v>6.4362289757575247E-3</v>
      </c>
      <c r="F88" s="4">
        <v>5337.1821</v>
      </c>
      <c r="G88" s="5">
        <f t="shared" si="7"/>
        <v>6.5467329638524028E-3</v>
      </c>
      <c r="H88" s="4">
        <f t="shared" si="8"/>
        <v>31.120147116453381</v>
      </c>
      <c r="I88" s="17">
        <f t="shared" si="9"/>
        <v>100</v>
      </c>
    </row>
    <row r="89" spans="1:9" ht="50.25" customHeight="1" x14ac:dyDescent="0.2">
      <c r="A89" s="7" t="s">
        <v>96</v>
      </c>
      <c r="B89" s="4">
        <v>0</v>
      </c>
      <c r="C89" s="5">
        <f t="shared" si="5"/>
        <v>0</v>
      </c>
      <c r="D89" s="4">
        <v>20000</v>
      </c>
      <c r="E89" s="5">
        <f t="shared" si="6"/>
        <v>2.4118453727698459E-2</v>
      </c>
      <c r="F89" s="4">
        <v>20000</v>
      </c>
      <c r="G89" s="5">
        <f t="shared" si="7"/>
        <v>2.4532544856779023E-2</v>
      </c>
      <c r="H89" s="4" t="s">
        <v>94</v>
      </c>
      <c r="I89" s="17">
        <f t="shared" si="9"/>
        <v>100</v>
      </c>
    </row>
    <row r="90" spans="1:9" ht="63.75" customHeight="1" x14ac:dyDescent="0.2">
      <c r="A90" s="20" t="s">
        <v>91</v>
      </c>
      <c r="B90" s="4">
        <v>847.12</v>
      </c>
      <c r="C90" s="5">
        <f t="shared" si="5"/>
        <v>1.1037544849125747E-3</v>
      </c>
      <c r="D90" s="4">
        <v>32.4</v>
      </c>
      <c r="E90" s="5">
        <f t="shared" si="6"/>
        <v>3.9071895038871501E-5</v>
      </c>
      <c r="F90" s="4">
        <v>32.4</v>
      </c>
      <c r="G90" s="5">
        <f t="shared" si="7"/>
        <v>3.9742722667982015E-5</v>
      </c>
      <c r="H90" s="4">
        <f t="shared" si="8"/>
        <v>-96.175276230050059</v>
      </c>
      <c r="I90" s="17">
        <f t="shared" si="9"/>
        <v>100</v>
      </c>
    </row>
    <row r="91" spans="1:9" ht="95.25" customHeight="1" x14ac:dyDescent="0.2">
      <c r="A91" s="20" t="s">
        <v>102</v>
      </c>
      <c r="B91" s="4">
        <v>0</v>
      </c>
      <c r="C91" s="5">
        <f t="shared" si="5"/>
        <v>0</v>
      </c>
      <c r="D91" s="4">
        <v>2614.3789999999999</v>
      </c>
      <c r="E91" s="5">
        <f t="shared" si="6"/>
        <v>3.1527389469083286E-3</v>
      </c>
      <c r="F91" s="4">
        <v>2614.3789999999999</v>
      </c>
      <c r="G91" s="5">
        <f t="shared" si="7"/>
        <v>3.206868504506054E-3</v>
      </c>
      <c r="H91" s="4" t="s">
        <v>94</v>
      </c>
      <c r="I91" s="17">
        <f t="shared" si="9"/>
        <v>100</v>
      </c>
    </row>
    <row r="92" spans="1:9" ht="30" x14ac:dyDescent="0.2">
      <c r="A92" s="7" t="s">
        <v>65</v>
      </c>
      <c r="B92" s="4">
        <v>562.5</v>
      </c>
      <c r="C92" s="5">
        <f t="shared" si="5"/>
        <v>7.3290903031840036E-4</v>
      </c>
      <c r="D92" s="4">
        <v>619.5</v>
      </c>
      <c r="E92" s="5">
        <f t="shared" si="6"/>
        <v>7.4706910421545977E-4</v>
      </c>
      <c r="F92" s="4">
        <v>619.5</v>
      </c>
      <c r="G92" s="5">
        <f t="shared" si="7"/>
        <v>7.598955769387302E-4</v>
      </c>
      <c r="H92" s="4">
        <f t="shared" si="8"/>
        <v>10.133333333333326</v>
      </c>
      <c r="I92" s="17">
        <f t="shared" si="9"/>
        <v>100</v>
      </c>
    </row>
    <row r="93" spans="1:9" ht="60" x14ac:dyDescent="0.2">
      <c r="A93" s="7" t="s">
        <v>66</v>
      </c>
      <c r="B93" s="4">
        <v>4</v>
      </c>
      <c r="C93" s="5">
        <f t="shared" si="5"/>
        <v>5.2117975489308467E-6</v>
      </c>
      <c r="D93" s="4">
        <v>11.6</v>
      </c>
      <c r="E93" s="5">
        <f t="shared" si="6"/>
        <v>1.3988703162065106E-5</v>
      </c>
      <c r="F93" s="4">
        <v>11.6</v>
      </c>
      <c r="G93" s="5">
        <f t="shared" si="7"/>
        <v>1.4228876016931832E-5</v>
      </c>
      <c r="H93" s="4">
        <f t="shared" si="8"/>
        <v>190</v>
      </c>
      <c r="I93" s="17">
        <f t="shared" si="9"/>
        <v>100</v>
      </c>
    </row>
    <row r="94" spans="1:9" ht="18" customHeight="1" x14ac:dyDescent="0.2">
      <c r="A94" s="7" t="s">
        <v>67</v>
      </c>
      <c r="B94" s="4">
        <v>152.11189999999999</v>
      </c>
      <c r="C94" s="5">
        <f t="shared" si="5"/>
        <v>1.981941068958035E-4</v>
      </c>
      <c r="D94" s="4">
        <v>0</v>
      </c>
      <c r="E94" s="5">
        <f t="shared" si="6"/>
        <v>0</v>
      </c>
      <c r="F94" s="4">
        <v>0</v>
      </c>
      <c r="G94" s="5">
        <f t="shared" si="7"/>
        <v>0</v>
      </c>
      <c r="H94" s="4">
        <f t="shared" si="8"/>
        <v>-100</v>
      </c>
      <c r="I94" s="17" t="s">
        <v>94</v>
      </c>
    </row>
    <row r="95" spans="1:9" ht="48.75" customHeight="1" x14ac:dyDescent="0.2">
      <c r="A95" s="7" t="s">
        <v>97</v>
      </c>
      <c r="B95" s="4">
        <v>0</v>
      </c>
      <c r="C95" s="5">
        <f t="shared" si="5"/>
        <v>0</v>
      </c>
      <c r="D95" s="4">
        <v>0</v>
      </c>
      <c r="E95" s="5">
        <f t="shared" si="6"/>
        <v>0</v>
      </c>
      <c r="F95" s="4">
        <v>0</v>
      </c>
      <c r="G95" s="5">
        <f t="shared" si="7"/>
        <v>0</v>
      </c>
      <c r="H95" s="4" t="s">
        <v>94</v>
      </c>
      <c r="I95" s="17" t="s">
        <v>94</v>
      </c>
    </row>
    <row r="96" spans="1:9" ht="48.75" customHeight="1" x14ac:dyDescent="0.2">
      <c r="A96" s="7" t="s">
        <v>109</v>
      </c>
      <c r="B96" s="4">
        <v>189.2</v>
      </c>
      <c r="C96" s="5">
        <f t="shared" si="5"/>
        <v>2.4651802406442904E-4</v>
      </c>
      <c r="D96" s="4">
        <v>94.5</v>
      </c>
      <c r="E96" s="5">
        <f t="shared" si="6"/>
        <v>1.1395969386337521E-4</v>
      </c>
      <c r="F96" s="4">
        <v>94.5</v>
      </c>
      <c r="G96" s="5">
        <f t="shared" si="7"/>
        <v>1.1591627444828088E-4</v>
      </c>
      <c r="H96" s="4">
        <f t="shared" si="8"/>
        <v>-50.052854122621561</v>
      </c>
      <c r="I96" s="17">
        <f t="shared" si="9"/>
        <v>100</v>
      </c>
    </row>
    <row r="97" spans="1:9" ht="15" x14ac:dyDescent="0.2">
      <c r="A97" s="7" t="s">
        <v>68</v>
      </c>
      <c r="B97" s="4">
        <v>39.914999999999999</v>
      </c>
      <c r="C97" s="5">
        <f t="shared" si="5"/>
        <v>5.2007224791393682E-5</v>
      </c>
      <c r="D97" s="4">
        <v>89.8</v>
      </c>
      <c r="E97" s="5">
        <f t="shared" si="6"/>
        <v>1.0829185723736608E-4</v>
      </c>
      <c r="F97" s="4">
        <v>89.781729999999996</v>
      </c>
      <c r="G97" s="5">
        <f t="shared" si="7"/>
        <v>1.1012871592721114E-4</v>
      </c>
      <c r="H97" s="4">
        <f t="shared" si="8"/>
        <v>124.93230615056996</v>
      </c>
      <c r="I97" s="17">
        <f t="shared" si="9"/>
        <v>99.979654788418699</v>
      </c>
    </row>
    <row r="98" spans="1:9" ht="30" x14ac:dyDescent="0.2">
      <c r="A98" s="7" t="s">
        <v>69</v>
      </c>
      <c r="B98" s="4">
        <v>0</v>
      </c>
      <c r="C98" s="5">
        <f t="shared" si="5"/>
        <v>0</v>
      </c>
      <c r="D98" s="4">
        <v>0</v>
      </c>
      <c r="E98" s="5">
        <f t="shared" si="6"/>
        <v>0</v>
      </c>
      <c r="F98" s="4">
        <v>0</v>
      </c>
      <c r="G98" s="5">
        <f t="shared" si="7"/>
        <v>0</v>
      </c>
      <c r="H98" s="4" t="s">
        <v>94</v>
      </c>
      <c r="I98" s="17" t="s">
        <v>94</v>
      </c>
    </row>
    <row r="99" spans="1:9" ht="45" x14ac:dyDescent="0.2">
      <c r="A99" s="7" t="s">
        <v>70</v>
      </c>
      <c r="B99" s="4">
        <v>0</v>
      </c>
      <c r="C99" s="5">
        <f t="shared" si="5"/>
        <v>0</v>
      </c>
      <c r="D99" s="4">
        <v>0</v>
      </c>
      <c r="E99" s="5">
        <f t="shared" si="6"/>
        <v>0</v>
      </c>
      <c r="F99" s="4">
        <v>0</v>
      </c>
      <c r="G99" s="5">
        <f t="shared" si="7"/>
        <v>0</v>
      </c>
      <c r="H99" s="4" t="s">
        <v>94</v>
      </c>
      <c r="I99" s="17" t="s">
        <v>94</v>
      </c>
    </row>
    <row r="100" spans="1:9" ht="30" x14ac:dyDescent="0.2">
      <c r="A100" s="7" t="s">
        <v>71</v>
      </c>
      <c r="B100" s="4">
        <v>329.52676000000002</v>
      </c>
      <c r="C100" s="5">
        <f t="shared" si="5"/>
        <v>4.2935669001878087E-4</v>
      </c>
      <c r="D100" s="4">
        <v>719</v>
      </c>
      <c r="E100" s="5">
        <f t="shared" si="6"/>
        <v>8.6705841151075958E-4</v>
      </c>
      <c r="F100" s="4">
        <v>702.25900000000001</v>
      </c>
      <c r="G100" s="5">
        <f t="shared" si="7"/>
        <v>8.6141002092883902E-4</v>
      </c>
      <c r="H100" s="4">
        <f t="shared" si="8"/>
        <v>113.11137219933215</v>
      </c>
      <c r="I100" s="17">
        <f t="shared" si="9"/>
        <v>97.671627260083454</v>
      </c>
    </row>
    <row r="101" spans="1:9" ht="30" x14ac:dyDescent="0.2">
      <c r="A101" s="7" t="s">
        <v>110</v>
      </c>
      <c r="B101" s="4">
        <v>0</v>
      </c>
      <c r="C101" s="5">
        <f t="shared" si="5"/>
        <v>0</v>
      </c>
      <c r="D101" s="4">
        <v>230.9</v>
      </c>
      <c r="E101" s="5">
        <f t="shared" si="6"/>
        <v>2.7844754828627871E-4</v>
      </c>
      <c r="F101" s="4">
        <v>230.84</v>
      </c>
      <c r="G101" s="5">
        <f t="shared" si="7"/>
        <v>2.8315463273694349E-4</v>
      </c>
      <c r="H101" s="4" t="s">
        <v>94</v>
      </c>
      <c r="I101" s="17">
        <f t="shared" si="9"/>
        <v>99.974014724989175</v>
      </c>
    </row>
    <row r="102" spans="1:9" ht="30" x14ac:dyDescent="0.2">
      <c r="A102" s="7" t="s">
        <v>81</v>
      </c>
      <c r="B102" s="4">
        <v>0</v>
      </c>
      <c r="C102" s="5">
        <f t="shared" si="5"/>
        <v>0</v>
      </c>
      <c r="D102" s="4">
        <v>0</v>
      </c>
      <c r="E102" s="5">
        <f t="shared" si="6"/>
        <v>0</v>
      </c>
      <c r="F102" s="4">
        <v>0</v>
      </c>
      <c r="G102" s="5">
        <f t="shared" si="7"/>
        <v>0</v>
      </c>
      <c r="H102" s="4" t="s">
        <v>94</v>
      </c>
      <c r="I102" s="17" t="s">
        <v>94</v>
      </c>
    </row>
    <row r="103" spans="1:9" ht="30" x14ac:dyDescent="0.2">
      <c r="A103" s="7" t="s">
        <v>72</v>
      </c>
      <c r="B103" s="4">
        <v>0</v>
      </c>
      <c r="C103" s="5">
        <f t="shared" si="5"/>
        <v>0</v>
      </c>
      <c r="D103" s="4">
        <v>0</v>
      </c>
      <c r="E103" s="5">
        <f t="shared" si="6"/>
        <v>0</v>
      </c>
      <c r="F103" s="4">
        <v>0</v>
      </c>
      <c r="G103" s="5">
        <f t="shared" si="7"/>
        <v>0</v>
      </c>
      <c r="H103" s="4" t="s">
        <v>94</v>
      </c>
      <c r="I103" s="17" t="s">
        <v>94</v>
      </c>
    </row>
    <row r="104" spans="1:9" ht="45" x14ac:dyDescent="0.2">
      <c r="A104" s="7" t="s">
        <v>73</v>
      </c>
      <c r="B104" s="4">
        <v>9866.2618399999992</v>
      </c>
      <c r="C104" s="5">
        <f t="shared" si="5"/>
        <v>1.2855239818705485E-2</v>
      </c>
      <c r="D104" s="4">
        <v>9699.3799999999992</v>
      </c>
      <c r="E104" s="5">
        <f t="shared" si="6"/>
        <v>1.1696702385868193E-2</v>
      </c>
      <c r="F104" s="4">
        <v>9696.8799999999992</v>
      </c>
      <c r="G104" s="5">
        <f t="shared" si="7"/>
        <v>1.1894457178540168E-2</v>
      </c>
      <c r="H104" s="4">
        <f t="shared" si="8"/>
        <v>-1.7167782767865418</v>
      </c>
      <c r="I104" s="17">
        <f t="shared" si="9"/>
        <v>99.9742251566595</v>
      </c>
    </row>
    <row r="105" spans="1:9" ht="45" x14ac:dyDescent="0.2">
      <c r="A105" s="7" t="s">
        <v>74</v>
      </c>
      <c r="B105" s="4">
        <v>0</v>
      </c>
      <c r="C105" s="5">
        <f t="shared" si="5"/>
        <v>0</v>
      </c>
      <c r="D105" s="4">
        <v>0</v>
      </c>
      <c r="E105" s="5">
        <f t="shared" si="6"/>
        <v>0</v>
      </c>
      <c r="F105" s="4">
        <v>0</v>
      </c>
      <c r="G105" s="5">
        <f t="shared" si="7"/>
        <v>0</v>
      </c>
      <c r="H105" s="4" t="s">
        <v>94</v>
      </c>
      <c r="I105" s="17" t="s">
        <v>94</v>
      </c>
    </row>
    <row r="106" spans="1:9" ht="30" x14ac:dyDescent="0.2">
      <c r="A106" s="18" t="s">
        <v>99</v>
      </c>
      <c r="B106" s="4">
        <f t="shared" ref="B106:C106" si="12">SUM(B107:B112)</f>
        <v>41814.95592</v>
      </c>
      <c r="C106" s="5">
        <f t="shared" si="5"/>
        <v>5.4482771193126847E-2</v>
      </c>
      <c r="D106" s="4">
        <f>SUM(D107:D112)</f>
        <v>47974.387010000006</v>
      </c>
      <c r="E106" s="5">
        <f t="shared" si="6"/>
        <v>5.785340166076916E-2</v>
      </c>
      <c r="F106" s="4">
        <f>SUM(F107:F112)</f>
        <v>47901.517159999996</v>
      </c>
      <c r="G106" s="5">
        <f t="shared" si="7"/>
        <v>5.8757305921773501E-2</v>
      </c>
      <c r="H106" s="4">
        <f t="shared" si="8"/>
        <v>14.555943217170309</v>
      </c>
      <c r="I106" s="17">
        <f t="shared" si="9"/>
        <v>99.848106761666756</v>
      </c>
    </row>
    <row r="107" spans="1:9" ht="30" x14ac:dyDescent="0.2">
      <c r="A107" s="7" t="s">
        <v>75</v>
      </c>
      <c r="B107" s="4">
        <v>2400.4768199999999</v>
      </c>
      <c r="C107" s="5">
        <f t="shared" si="5"/>
        <v>3.1276998016853282E-3</v>
      </c>
      <c r="D107" s="4">
        <v>3212.2</v>
      </c>
      <c r="E107" s="5">
        <f t="shared" si="6"/>
        <v>3.8736648532056495E-3</v>
      </c>
      <c r="F107" s="4">
        <v>3211.18093</v>
      </c>
      <c r="G107" s="5">
        <f t="shared" si="7"/>
        <v>3.9389220104229187E-3</v>
      </c>
      <c r="H107" s="4">
        <f t="shared" si="8"/>
        <v>33.772628139771001</v>
      </c>
      <c r="I107" s="17">
        <f t="shared" si="9"/>
        <v>99.968275014009095</v>
      </c>
    </row>
    <row r="108" spans="1:9" ht="15" x14ac:dyDescent="0.2">
      <c r="A108" s="7" t="s">
        <v>76</v>
      </c>
      <c r="B108" s="4">
        <v>2006.29123</v>
      </c>
      <c r="C108" s="5">
        <f t="shared" si="5"/>
        <v>2.6140959287388635E-3</v>
      </c>
      <c r="D108" s="4">
        <v>2257.1</v>
      </c>
      <c r="E108" s="5">
        <f t="shared" si="6"/>
        <v>2.7218880954394094E-3</v>
      </c>
      <c r="F108" s="4">
        <v>2256.96893</v>
      </c>
      <c r="G108" s="5">
        <f t="shared" si="7"/>
        <v>2.7684595757790777E-3</v>
      </c>
      <c r="H108" s="4">
        <f t="shared" si="8"/>
        <v>12.494581855895362</v>
      </c>
      <c r="I108" s="17">
        <f t="shared" si="9"/>
        <v>99.994192991006159</v>
      </c>
    </row>
    <row r="109" spans="1:9" ht="30" customHeight="1" x14ac:dyDescent="0.2">
      <c r="A109" s="7" t="s">
        <v>77</v>
      </c>
      <c r="B109" s="4">
        <v>31640.246009999999</v>
      </c>
      <c r="C109" s="5">
        <f t="shared" si="5"/>
        <v>4.1225639150621746E-2</v>
      </c>
      <c r="D109" s="4">
        <v>36116.670100000003</v>
      </c>
      <c r="E109" s="5">
        <f t="shared" si="6"/>
        <v>4.3553911830270027E-2</v>
      </c>
      <c r="F109" s="4">
        <v>36136.774440000001</v>
      </c>
      <c r="G109" s="5">
        <f t="shared" si="7"/>
        <v>4.4326351996430285E-2</v>
      </c>
      <c r="H109" s="4">
        <f t="shared" si="8"/>
        <v>14.211420570430661</v>
      </c>
      <c r="I109" s="17">
        <f t="shared" si="9"/>
        <v>100.05566498778633</v>
      </c>
    </row>
    <row r="110" spans="1:9" ht="78" customHeight="1" x14ac:dyDescent="0.2">
      <c r="A110" s="7" t="s">
        <v>103</v>
      </c>
      <c r="B110" s="4">
        <v>847.94958999999994</v>
      </c>
      <c r="C110" s="5">
        <f t="shared" si="5"/>
        <v>1.1048353986947291E-3</v>
      </c>
      <c r="D110" s="4">
        <v>555.11690999999996</v>
      </c>
      <c r="E110" s="5">
        <f t="shared" si="6"/>
        <v>6.694280753648975E-4</v>
      </c>
      <c r="F110" s="4">
        <v>555.11690999999996</v>
      </c>
      <c r="G110" s="5">
        <f t="shared" si="7"/>
        <v>6.8092152476657809E-4</v>
      </c>
      <c r="H110" s="4">
        <f t="shared" si="8"/>
        <v>-34.53420857246951</v>
      </c>
      <c r="I110" s="17">
        <f t="shared" si="9"/>
        <v>100</v>
      </c>
    </row>
    <row r="111" spans="1:9" ht="62.25" customHeight="1" x14ac:dyDescent="0.2">
      <c r="A111" s="7" t="s">
        <v>92</v>
      </c>
      <c r="B111" s="4">
        <v>0</v>
      </c>
      <c r="C111" s="5">
        <f t="shared" si="5"/>
        <v>0</v>
      </c>
      <c r="D111" s="4">
        <v>0</v>
      </c>
      <c r="E111" s="5">
        <f t="shared" si="6"/>
        <v>0</v>
      </c>
      <c r="F111" s="4">
        <v>0</v>
      </c>
      <c r="G111" s="5">
        <f t="shared" si="7"/>
        <v>0</v>
      </c>
      <c r="H111" s="4" t="s">
        <v>94</v>
      </c>
      <c r="I111" s="17" t="s">
        <v>94</v>
      </c>
    </row>
    <row r="112" spans="1:9" ht="30" x14ac:dyDescent="0.2">
      <c r="A112" s="7" t="s">
        <v>78</v>
      </c>
      <c r="B112" s="4">
        <v>4919.9922699999997</v>
      </c>
      <c r="C112" s="5">
        <f t="shared" si="5"/>
        <v>6.4105009133861779E-3</v>
      </c>
      <c r="D112" s="4">
        <v>5833.3</v>
      </c>
      <c r="E112" s="5">
        <f t="shared" si="6"/>
        <v>7.0345088064891715E-3</v>
      </c>
      <c r="F112" s="4">
        <v>5741.47595</v>
      </c>
      <c r="G112" s="5">
        <f t="shared" si="7"/>
        <v>7.0426508143746477E-3</v>
      </c>
      <c r="H112" s="4">
        <f t="shared" si="8"/>
        <v>16.696848997285116</v>
      </c>
      <c r="I112" s="17">
        <f t="shared" si="9"/>
        <v>98.425864433511052</v>
      </c>
    </row>
    <row r="113" spans="1:9" ht="42.75" x14ac:dyDescent="0.2">
      <c r="A113" s="16" t="s">
        <v>120</v>
      </c>
      <c r="B113" s="4">
        <f>SUM(B114)</f>
        <v>3280</v>
      </c>
      <c r="C113" s="5">
        <f t="shared" si="5"/>
        <v>4.2736739901232945E-3</v>
      </c>
      <c r="D113" s="4">
        <v>0</v>
      </c>
      <c r="E113" s="5">
        <f t="shared" si="6"/>
        <v>0</v>
      </c>
      <c r="F113" s="4">
        <v>0</v>
      </c>
      <c r="G113" s="5">
        <f t="shared" si="7"/>
        <v>0</v>
      </c>
      <c r="H113" s="4">
        <f t="shared" si="8"/>
        <v>-100</v>
      </c>
      <c r="I113" s="17" t="s">
        <v>94</v>
      </c>
    </row>
    <row r="114" spans="1:9" ht="45" x14ac:dyDescent="0.2">
      <c r="A114" s="18" t="s">
        <v>122</v>
      </c>
      <c r="B114" s="4">
        <f>SUM(B115)</f>
        <v>3280</v>
      </c>
      <c r="C114" s="5">
        <f t="shared" si="5"/>
        <v>4.2736739901232945E-3</v>
      </c>
      <c r="D114" s="4">
        <v>0</v>
      </c>
      <c r="E114" s="5">
        <f t="shared" si="6"/>
        <v>0</v>
      </c>
      <c r="F114" s="4">
        <v>0</v>
      </c>
      <c r="G114" s="5">
        <f t="shared" si="7"/>
        <v>0</v>
      </c>
      <c r="H114" s="4">
        <f t="shared" si="8"/>
        <v>-100</v>
      </c>
      <c r="I114" s="17" t="s">
        <v>94</v>
      </c>
    </row>
    <row r="115" spans="1:9" ht="53.25" customHeight="1" x14ac:dyDescent="0.2">
      <c r="A115" s="7" t="s">
        <v>121</v>
      </c>
      <c r="B115" s="4">
        <v>3280</v>
      </c>
      <c r="C115" s="5">
        <f t="shared" si="5"/>
        <v>4.2736739901232945E-3</v>
      </c>
      <c r="D115" s="4">
        <v>0</v>
      </c>
      <c r="E115" s="5">
        <f t="shared" si="6"/>
        <v>0</v>
      </c>
      <c r="F115" s="4">
        <v>0</v>
      </c>
      <c r="G115" s="5">
        <f t="shared" si="7"/>
        <v>0</v>
      </c>
      <c r="H115" s="4">
        <f t="shared" si="8"/>
        <v>-100</v>
      </c>
      <c r="I115" s="17" t="s">
        <v>94</v>
      </c>
    </row>
    <row r="116" spans="1:9" ht="28.5" x14ac:dyDescent="0.2">
      <c r="A116" s="16" t="s">
        <v>123</v>
      </c>
      <c r="B116" s="4">
        <f>SUM(B117)</f>
        <v>69208.348169999997</v>
      </c>
      <c r="C116" s="5">
        <f t="shared" si="5"/>
        <v>9.0174974839489663E-2</v>
      </c>
      <c r="D116" s="4">
        <f>SUM(D117)</f>
        <v>23891.4</v>
      </c>
      <c r="E116" s="5">
        <f t="shared" si="6"/>
        <v>2.881118126949675E-2</v>
      </c>
      <c r="F116" s="4">
        <f>SUM(F117)</f>
        <v>19039.205569999998</v>
      </c>
      <c r="G116" s="5">
        <f t="shared" si="7"/>
        <v>2.33540082341731E-2</v>
      </c>
      <c r="H116" s="4">
        <f t="shared" si="8"/>
        <v>-72.490015910749634</v>
      </c>
      <c r="I116" s="17">
        <f t="shared" si="9"/>
        <v>79.690623278669307</v>
      </c>
    </row>
    <row r="117" spans="1:9" ht="30" x14ac:dyDescent="0.2">
      <c r="A117" s="18" t="s">
        <v>124</v>
      </c>
      <c r="B117" s="4">
        <f>SUM(B118)</f>
        <v>69208.348169999997</v>
      </c>
      <c r="C117" s="5">
        <f t="shared" si="5"/>
        <v>9.0174974839489663E-2</v>
      </c>
      <c r="D117" s="4">
        <f>SUM(D118)</f>
        <v>23891.4</v>
      </c>
      <c r="E117" s="5">
        <f t="shared" si="6"/>
        <v>2.881118126949675E-2</v>
      </c>
      <c r="F117" s="4">
        <f>SUM(F118)</f>
        <v>19039.205569999998</v>
      </c>
      <c r="G117" s="5">
        <f t="shared" si="7"/>
        <v>2.33540082341731E-2</v>
      </c>
      <c r="H117" s="4">
        <f t="shared" si="8"/>
        <v>-72.490015910749634</v>
      </c>
      <c r="I117" s="17">
        <f t="shared" si="9"/>
        <v>79.690623278669307</v>
      </c>
    </row>
    <row r="118" spans="1:9" ht="77.25" customHeight="1" x14ac:dyDescent="0.2">
      <c r="A118" s="7" t="s">
        <v>59</v>
      </c>
      <c r="B118" s="4">
        <v>69208.348169999997</v>
      </c>
      <c r="C118" s="5">
        <f t="shared" si="5"/>
        <v>9.0174974839489663E-2</v>
      </c>
      <c r="D118" s="4">
        <v>23891.4</v>
      </c>
      <c r="E118" s="5">
        <f t="shared" si="6"/>
        <v>2.881118126949675E-2</v>
      </c>
      <c r="F118" s="4">
        <v>19039.205569999998</v>
      </c>
      <c r="G118" s="5">
        <f t="shared" si="7"/>
        <v>2.33540082341731E-2</v>
      </c>
      <c r="H118" s="4">
        <f t="shared" si="8"/>
        <v>-72.490015910749634</v>
      </c>
      <c r="I118" s="17">
        <f t="shared" si="9"/>
        <v>79.690623278669307</v>
      </c>
    </row>
    <row r="119" spans="1:9" ht="15" x14ac:dyDescent="0.2">
      <c r="A119" s="19" t="s">
        <v>79</v>
      </c>
      <c r="B119" s="12">
        <f>B5+B22+B38+B40+B54+B62+B65+B67+B72+B79+B113+B116</f>
        <v>767489.52016000007</v>
      </c>
      <c r="C119" s="12" t="s">
        <v>82</v>
      </c>
      <c r="D119" s="12">
        <f>SUM(D5+D22+D38+D40+D54+D62+D65+D67+D72+D79+D116)</f>
        <v>829240.55687000009</v>
      </c>
      <c r="E119" s="12" t="s">
        <v>94</v>
      </c>
      <c r="F119" s="12">
        <f>SUM(F5+F22+F38+F40+F54+F62+F65+F67+F72+F79+F116)</f>
        <v>815243.59241000004</v>
      </c>
      <c r="G119" s="21" t="s">
        <v>82</v>
      </c>
      <c r="H119" s="12" t="s">
        <v>94</v>
      </c>
      <c r="I119" s="23" t="s">
        <v>94</v>
      </c>
    </row>
    <row r="120" spans="1:9" x14ac:dyDescent="0.2">
      <c r="B120" s="11" t="s">
        <v>125</v>
      </c>
    </row>
  </sheetData>
  <mergeCells count="1">
    <mergeCell ref="A1:I1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НА 01.01.2023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Екатерина Козлова</dc:creator>
  <cp:lastModifiedBy>User12</cp:lastModifiedBy>
  <dcterms:created xsi:type="dcterms:W3CDTF">2021-07-16T11:47:31Z</dcterms:created>
  <dcterms:modified xsi:type="dcterms:W3CDTF">2023-03-02T13:08:11Z</dcterms:modified>
</cp:coreProperties>
</file>