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7\Desktop\МОНИТОРИНГ ОТКРЫТОСТИ\Мониторинг открытости 2022\"/>
    </mc:Choice>
  </mc:AlternateContent>
  <bookViews>
    <workbookView xWindow="-120" yWindow="-120" windowWidth="29040" windowHeight="15840"/>
  </bookViews>
  <sheets>
    <sheet name="НА 01.07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52511"/>
</workbook>
</file>

<file path=xl/calcChain.xml><?xml version="1.0" encoding="utf-8"?>
<calcChain xmlns="http://schemas.openxmlformats.org/spreadsheetml/2006/main">
  <c r="I6" i="3" l="1"/>
  <c r="I7" i="3"/>
  <c r="I9" i="3"/>
  <c r="I10" i="3"/>
  <c r="I12" i="3"/>
  <c r="I13" i="3"/>
  <c r="I14" i="3"/>
  <c r="I16" i="3"/>
  <c r="I17" i="3"/>
  <c r="I18" i="3"/>
  <c r="I20" i="3"/>
  <c r="I21" i="3"/>
  <c r="I22" i="3"/>
  <c r="I23" i="3"/>
  <c r="I24" i="3"/>
  <c r="I25" i="3"/>
  <c r="I26" i="3"/>
  <c r="I27" i="3"/>
  <c r="I28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4" i="3"/>
  <c r="I75" i="3"/>
  <c r="I76" i="3"/>
  <c r="I77" i="3"/>
  <c r="I78" i="3"/>
  <c r="I79" i="3"/>
  <c r="I80" i="3"/>
  <c r="I81" i="3"/>
  <c r="I82" i="3"/>
  <c r="I83" i="3"/>
  <c r="I84" i="3"/>
  <c r="I86" i="3"/>
  <c r="I87" i="3"/>
  <c r="I88" i="3"/>
  <c r="I89" i="3"/>
  <c r="I90" i="3"/>
  <c r="I95" i="3"/>
  <c r="I96" i="3"/>
  <c r="I97" i="3"/>
  <c r="I98" i="3"/>
  <c r="I100" i="3"/>
  <c r="I101" i="3"/>
  <c r="I102" i="3"/>
  <c r="I103" i="3"/>
  <c r="I5" i="3"/>
  <c r="H6" i="3"/>
  <c r="H7" i="3"/>
  <c r="H8" i="3"/>
  <c r="H9" i="3"/>
  <c r="H10" i="3"/>
  <c r="H11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/>
  <c r="H28" i="3"/>
  <c r="H30" i="3"/>
  <c r="H31" i="3"/>
  <c r="H32" i="3"/>
  <c r="H34" i="3"/>
  <c r="H37" i="3"/>
  <c r="H38" i="3"/>
  <c r="H39" i="3"/>
  <c r="H40" i="3"/>
  <c r="H41" i="3"/>
  <c r="H42" i="3"/>
  <c r="H43" i="3"/>
  <c r="H48" i="3"/>
  <c r="H51" i="3"/>
  <c r="H52" i="3"/>
  <c r="H53" i="3"/>
  <c r="H54" i="3"/>
  <c r="H55" i="3"/>
  <c r="H57" i="3"/>
  <c r="H60" i="3"/>
  <c r="H61" i="3"/>
  <c r="H64" i="3"/>
  <c r="H65" i="3"/>
  <c r="H66" i="3"/>
  <c r="H67" i="3"/>
  <c r="H68" i="3"/>
  <c r="H69" i="3"/>
  <c r="H70" i="3"/>
  <c r="H71" i="3"/>
  <c r="H73" i="3"/>
  <c r="H74" i="3"/>
  <c r="H75" i="3"/>
  <c r="H76" i="3"/>
  <c r="H77" i="3"/>
  <c r="H78" i="3"/>
  <c r="H83" i="3"/>
  <c r="H84" i="3"/>
  <c r="H87" i="3"/>
  <c r="H90" i="3"/>
  <c r="H93" i="3"/>
  <c r="H95" i="3"/>
  <c r="H96" i="3"/>
  <c r="H97" i="3"/>
  <c r="H99" i="3"/>
  <c r="H100" i="3"/>
  <c r="H101" i="3"/>
  <c r="H102" i="3"/>
  <c r="H103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5" i="3"/>
  <c r="B73" i="3"/>
  <c r="B95" i="3"/>
  <c r="B72" i="3"/>
  <c r="H72" i="3" s="1"/>
  <c r="B101" i="3"/>
  <c r="B102" i="3"/>
  <c r="F73" i="3" l="1"/>
  <c r="F72" i="3" s="1"/>
  <c r="D73" i="3"/>
  <c r="D72" i="3" s="1"/>
  <c r="F95" i="3"/>
  <c r="D95" i="3"/>
  <c r="F61" i="3"/>
  <c r="D61" i="3"/>
  <c r="I72" i="3" l="1"/>
  <c r="I73" i="3"/>
  <c r="D101" i="3"/>
  <c r="D102" i="3"/>
  <c r="F102" i="3"/>
  <c r="F101" i="3" s="1"/>
  <c r="F55" i="3"/>
  <c r="D55" i="3"/>
  <c r="F42" i="3"/>
  <c r="D42" i="3"/>
  <c r="F38" i="3"/>
  <c r="F22" i="3"/>
  <c r="D22" i="3"/>
  <c r="F9" i="3" l="1"/>
  <c r="D9" i="3"/>
  <c r="B27" i="3" l="1"/>
  <c r="B9" i="3"/>
  <c r="B104" i="3"/>
  <c r="B55" i="3"/>
  <c r="F35" i="3"/>
  <c r="D35" i="3"/>
  <c r="B35" i="3"/>
  <c r="F58" i="3"/>
  <c r="B58" i="3"/>
  <c r="D58" i="3"/>
  <c r="C7" i="3" l="1"/>
  <c r="C9" i="3"/>
  <c r="C11" i="3"/>
  <c r="C13" i="3"/>
  <c r="C15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6" i="3"/>
  <c r="C8" i="3"/>
  <c r="C10" i="3"/>
  <c r="C12" i="3"/>
  <c r="C1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80" i="3"/>
  <c r="C84" i="3"/>
  <c r="C88" i="3"/>
  <c r="C92" i="3"/>
  <c r="C96" i="3"/>
  <c r="C100" i="3"/>
  <c r="C5" i="3"/>
  <c r="C78" i="3"/>
  <c r="C82" i="3"/>
  <c r="C86" i="3"/>
  <c r="C90" i="3"/>
  <c r="C94" i="3"/>
  <c r="C98" i="3"/>
  <c r="C102" i="3"/>
  <c r="C73" i="3"/>
  <c r="B69" i="3"/>
  <c r="B66" i="3"/>
  <c r="B61" i="3"/>
  <c r="B53" i="3"/>
  <c r="B51" i="3"/>
  <c r="B49" i="3"/>
  <c r="B46" i="3"/>
  <c r="B42" i="3"/>
  <c r="B38" i="3"/>
  <c r="B31" i="3"/>
  <c r="B22" i="3"/>
  <c r="B17" i="3"/>
  <c r="B13" i="3"/>
  <c r="F46" i="3"/>
  <c r="F31" i="3"/>
  <c r="F69" i="3"/>
  <c r="F66" i="3"/>
  <c r="F53" i="3"/>
  <c r="F51" i="3"/>
  <c r="F49" i="3"/>
  <c r="F27" i="3"/>
  <c r="F17" i="3"/>
  <c r="F13" i="3"/>
  <c r="B60" i="3" l="1"/>
  <c r="F60" i="3"/>
  <c r="F37" i="3"/>
  <c r="B21" i="3"/>
  <c r="B37" i="3"/>
  <c r="B65" i="3"/>
  <c r="B48" i="3"/>
  <c r="F65" i="3"/>
  <c r="F48" i="3"/>
  <c r="D27" i="3"/>
  <c r="D69" i="3"/>
  <c r="D66" i="3"/>
  <c r="D53" i="3"/>
  <c r="D51" i="3"/>
  <c r="D49" i="3"/>
  <c r="D46" i="3"/>
  <c r="D38" i="3"/>
  <c r="D31" i="3"/>
  <c r="D17" i="3"/>
  <c r="D13" i="3"/>
  <c r="D60" i="3" l="1"/>
  <c r="F21" i="3"/>
  <c r="D48" i="3"/>
  <c r="D21" i="3"/>
  <c r="D65" i="3"/>
  <c r="D37" i="3"/>
  <c r="F6" i="3"/>
  <c r="F5" i="3" s="1"/>
  <c r="F104" i="3" s="1"/>
  <c r="D6" i="3"/>
  <c r="B6" i="3"/>
  <c r="D5" i="3" l="1"/>
  <c r="B5" i="3"/>
  <c r="D104" i="3" l="1"/>
  <c r="H5" i="3"/>
  <c r="E6" i="3" l="1"/>
  <c r="E8" i="3"/>
  <c r="E10" i="3"/>
  <c r="E12" i="3"/>
  <c r="E14" i="3"/>
  <c r="E16" i="3"/>
  <c r="E18" i="3"/>
  <c r="E20" i="3"/>
  <c r="E22" i="3"/>
  <c r="E24" i="3"/>
  <c r="E26" i="3"/>
  <c r="E28" i="3"/>
  <c r="E30" i="3"/>
  <c r="E32" i="3"/>
  <c r="E34" i="3"/>
  <c r="E36" i="3"/>
  <c r="E38" i="3"/>
  <c r="E40" i="3"/>
  <c r="E42" i="3"/>
  <c r="E44" i="3"/>
  <c r="E46" i="3"/>
  <c r="E48" i="3"/>
  <c r="E50" i="3"/>
  <c r="E52" i="3"/>
  <c r="E54" i="3"/>
  <c r="E56" i="3"/>
  <c r="E58" i="3"/>
  <c r="E60" i="3"/>
  <c r="E62" i="3"/>
  <c r="E64" i="3"/>
  <c r="E66" i="3"/>
  <c r="E68" i="3"/>
  <c r="E70" i="3"/>
  <c r="E74" i="3"/>
  <c r="E76" i="3"/>
  <c r="E78" i="3"/>
  <c r="E80" i="3"/>
  <c r="E82" i="3"/>
  <c r="E84" i="3"/>
  <c r="E86" i="3"/>
  <c r="E88" i="3"/>
  <c r="E90" i="3"/>
  <c r="E92" i="3"/>
  <c r="E94" i="3"/>
  <c r="E96" i="3"/>
  <c r="E98" i="3"/>
  <c r="E100" i="3"/>
  <c r="E102" i="3"/>
  <c r="E5" i="3"/>
  <c r="E7" i="3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5" i="3"/>
  <c r="E77" i="3"/>
  <c r="E79" i="3"/>
  <c r="E81" i="3"/>
  <c r="E83" i="3"/>
  <c r="E85" i="3"/>
  <c r="E87" i="3"/>
  <c r="E89" i="3"/>
  <c r="E91" i="3"/>
  <c r="E93" i="3"/>
  <c r="E95" i="3"/>
  <c r="E97" i="3"/>
  <c r="E99" i="3"/>
  <c r="E101" i="3"/>
  <c r="E103" i="3"/>
  <c r="E72" i="3"/>
  <c r="E73" i="3"/>
  <c r="H104" i="3"/>
  <c r="I104" i="3"/>
</calcChain>
</file>

<file path=xl/sharedStrings.xml><?xml version="1.0" encoding="utf-8"?>
<sst xmlns="http://schemas.openxmlformats.org/spreadsheetml/2006/main" count="156" uniqueCount="110">
  <si>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</si>
  <si>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</si>
  <si>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</si>
  <si>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</si>
  <si>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</si>
  <si>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</si>
  <si>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</si>
  <si>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</si>
  <si>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</si>
  <si>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</si>
  <si>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</si>
  <si>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</si>
  <si>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</si>
  <si>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</si>
  <si>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</si>
  <si>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</si>
  <si>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</si>
  <si>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</si>
  <si>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</si>
  <si>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</si>
  <si>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</si>
  <si>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</si>
  <si>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</si>
  <si>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</si>
  <si>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</si>
  <si>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</si>
  <si>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</si>
  <si>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</si>
  <si>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</si>
  <si>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</si>
  <si>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</si>
  <si>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</si>
  <si>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</si>
  <si>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</si>
  <si>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</si>
  <si>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</si>
  <si>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4.2. Подпрограмма «Профилактика правонарушений»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</si>
  <si>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</si>
  <si>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</si>
  <si>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</si>
  <si>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</si>
  <si>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</si>
  <si>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</si>
  <si>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</si>
  <si>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</si>
  <si>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</si>
  <si>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</si>
  <si>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</si>
  <si>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</si>
  <si>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</si>
  <si>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</si>
  <si>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</si>
  <si>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</si>
  <si>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</si>
  <si>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</si>
  <si>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</si>
  <si>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</si>
  <si>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</si>
  <si>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</si>
  <si>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</si>
  <si>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</si>
  <si>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2.4. Основное мероприятие "Обеспечение реализации муниципальной программы"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</si>
  <si>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</si>
  <si>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</si>
  <si>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</si>
  <si>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</si>
  <si>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</si>
  <si>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</si>
  <si>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</si>
  <si>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</si>
  <si>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</si>
  <si>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</si>
  <si>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</si>
  <si>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</si>
  <si>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</si>
  <si>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</si>
  <si>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</si>
  <si>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</si>
  <si>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</si>
  <si>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</si>
  <si>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</si>
  <si>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</si>
  <si>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</si>
  <si>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</si>
  <si>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</si>
  <si>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Реализация мероприятий по предупреждению распространения коронавируса (Сovid-19)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</si>
  <si>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</si>
  <si>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</si>
  <si>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</si>
  <si>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</si>
  <si>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</si>
  <si>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</si>
  <si>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</si>
  <si>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</si>
  <si>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</si>
  <si>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</si>
  <si>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</si>
  <si>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</si>
  <si>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</si>
  <si>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</si>
  <si>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</si>
  <si>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Факт на 01.07.2021 отчетный год</t>
  </si>
  <si>
    <t>План на 2022 год по состоянию на 01.07.2022 (текущий ) год</t>
  </si>
  <si>
    <t>Факт на 01.07.2022 (текущий) год</t>
  </si>
  <si>
    <t>Основное мероприятие "Обеспечение и реализация мероприятий по жилищному хозяйству"</t>
  </si>
  <si>
    <t>Реализация мероприятий в рамках иного межбюджетного трансферта на поддержку развития практик инициативного бюджетирования (Иные межбюджетные трансферты)</t>
  </si>
  <si>
    <t>Иной межбюджетный трансферт из бюджетов поселений на решение вопросов местного значения (Иные межбюджетные трансферты)</t>
  </si>
  <si>
    <t>Непрограмные статьи расходов</t>
  </si>
  <si>
    <t>Расходы на содержание аппаратов.финансовое обеспечение деятельности учреждений</t>
  </si>
  <si>
    <t>Информация о расходах бюджета Кемского муниципального района по муниципальным программам и непрограмным направлениям деятельности за первое полугодие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</si>
</sst>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9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/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topLeftCell="A97" workbookViewId="0">
      <selection activeCell="K3" sqref="K3"/>
    </sheetView>
  </sheetViews>
  <sheetFormatPr defaultRowHeight="12.75" x14ac:dyDescent="0.2"/>
  <cols>
    <col min="1" max="1" width="54.85546875" style="20" customWidth="1"/>
    <col min="2" max="2" width="17.85546875" style="21" customWidth="1"/>
    <col min="3" max="3" width="14.28515625" style="6" customWidth="1"/>
    <col min="4" max="4" width="15.42578125" style="6" customWidth="1"/>
    <col min="5" max="5" width="15.7109375" style="6" customWidth="1"/>
    <col min="6" max="6" width="17.140625" style="6" customWidth="1"/>
    <col min="7" max="7" width="16" style="6" customWidth="1"/>
    <col min="8" max="9" width="15.85546875" style="6" customWidth="1"/>
    <col min="10" max="10" width="9.140625" style="6"/>
    <col min="11" max="11" width="20.85546875" style="6" customWidth="1"/>
    <col min="12" max="16384" width="9.140625" style="6"/>
  </cols>
  <sheetData>
    <row r="1" spans="1:14" ht="41.25" customHeight="1" x14ac:dyDescent="0.2">
      <c r="A1" s="8" t="s">
        <v>109</v>
      </c>
      <c r="B1" s="8"/>
      <c r="C1" s="8"/>
      <c r="D1" s="8"/>
      <c r="E1" s="8"/>
      <c r="F1" s="8"/>
      <c r="G1" s="8"/>
      <c r="H1" s="8"/>
      <c r="I1" s="8"/>
    </row>
    <row r="2" spans="1:14" ht="27" customHeight="1" x14ac:dyDescent="0.25">
      <c r="A2" s="9"/>
      <c r="B2" s="10"/>
      <c r="C2" s="1"/>
      <c r="D2" s="1"/>
      <c r="E2" s="1"/>
      <c r="F2" s="1"/>
      <c r="G2" s="1"/>
      <c r="H2" s="1"/>
      <c r="I2" s="11" t="s">
        <v>2</v>
      </c>
    </row>
    <row r="3" spans="1:14" ht="80.25" customHeight="1" x14ac:dyDescent="0.2">
      <c r="A3" s="2" t="s">
        <v>0</v>
      </c>
      <c r="B3" s="12" t="s">
        <v>101</v>
      </c>
      <c r="C3" s="2" t="s">
        <v>3</v>
      </c>
      <c r="D3" s="2" t="s">
        <v>102</v>
      </c>
      <c r="E3" s="2" t="s">
        <v>4</v>
      </c>
      <c r="F3" s="2" t="s">
        <v>103</v>
      </c>
      <c r="G3" s="2" t="s">
        <v>4</v>
      </c>
      <c r="H3" s="2" t="s">
        <v>1</v>
      </c>
      <c r="I3" s="2" t="s">
        <v>5</v>
      </c>
      <c r="K3" s="13"/>
    </row>
    <row r="4" spans="1:14" ht="15" x14ac:dyDescent="0.25">
      <c r="A4" s="2">
        <v>1</v>
      </c>
      <c r="B4" s="14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4" ht="42.75" x14ac:dyDescent="0.2">
      <c r="A5" s="15" t="s">
        <v>6</v>
      </c>
      <c r="B5" s="4">
        <f>SUM(B6+B9+B13+B17+B20)</f>
        <v>220224.22874999998</v>
      </c>
      <c r="C5" s="5">
        <f>B5/$B$104</f>
        <v>0.6752111262541014</v>
      </c>
      <c r="D5" s="4">
        <f>SUM(D6+D9+D13+D17+D20)</f>
        <v>424849.40899999999</v>
      </c>
      <c r="E5" s="5">
        <f>D5/$D$104</f>
        <v>0.58740536270433763</v>
      </c>
      <c r="F5" s="4">
        <f>SUM(F6+F9+F13+F17+F20)</f>
        <v>235100.33804000003</v>
      </c>
      <c r="G5" s="5">
        <f>F5/$F$104</f>
        <v>0.72212855552065403</v>
      </c>
      <c r="H5" s="4">
        <f>F5/B5*100-100</f>
        <v>6.754983034535897</v>
      </c>
      <c r="I5" s="24">
        <f>F5/D5*100</f>
        <v>55.337334372989567</v>
      </c>
    </row>
    <row r="6" spans="1:14" ht="38.25" customHeight="1" x14ac:dyDescent="0.2">
      <c r="A6" s="16" t="s">
        <v>7</v>
      </c>
      <c r="B6" s="4">
        <f>B7+B8</f>
        <v>53118.878109999998</v>
      </c>
      <c r="C6" s="5">
        <f t="shared" ref="C6:C69" si="0">B6/$B$104</f>
        <v>0.16286335848506148</v>
      </c>
      <c r="D6" s="4">
        <f>D7+D8</f>
        <v>99502.9</v>
      </c>
      <c r="E6" s="5">
        <f t="shared" ref="E6:E69" si="1">D6/$D$104</f>
        <v>0.13757471665597501</v>
      </c>
      <c r="F6" s="4">
        <f>F7+F8</f>
        <v>57432.800000000003</v>
      </c>
      <c r="G6" s="5">
        <f t="shared" ref="G6:G69" si="2">F6/$F$104</f>
        <v>0.17640920999633036</v>
      </c>
      <c r="H6" s="4">
        <f t="shared" ref="H6:H69" si="3">F6/B6*100-100</f>
        <v>8.1212594156574909</v>
      </c>
      <c r="I6" s="24">
        <f t="shared" ref="I6:I69" si="4">F6/D6*100</f>
        <v>57.719724751740905</v>
      </c>
    </row>
    <row r="7" spans="1:14" ht="45" x14ac:dyDescent="0.2">
      <c r="A7" s="7" t="s">
        <v>9</v>
      </c>
      <c r="B7" s="4">
        <v>52871.74368</v>
      </c>
      <c r="C7" s="5">
        <f t="shared" si="0"/>
        <v>0.16210564023687593</v>
      </c>
      <c r="D7" s="4">
        <v>99502.9</v>
      </c>
      <c r="E7" s="5">
        <f t="shared" si="1"/>
        <v>0.13757471665597501</v>
      </c>
      <c r="F7" s="4">
        <v>57432.800000000003</v>
      </c>
      <c r="G7" s="5">
        <f t="shared" si="2"/>
        <v>0.17640920999633036</v>
      </c>
      <c r="H7" s="4">
        <f t="shared" si="3"/>
        <v>8.6266425174196257</v>
      </c>
      <c r="I7" s="24">
        <f t="shared" si="4"/>
        <v>57.719724751740905</v>
      </c>
    </row>
    <row r="8" spans="1:14" ht="30" x14ac:dyDescent="0.2">
      <c r="A8" s="7" t="s">
        <v>10</v>
      </c>
      <c r="B8" s="4">
        <v>247.13443000000001</v>
      </c>
      <c r="C8" s="5">
        <f t="shared" si="0"/>
        <v>7.5771824818555706E-4</v>
      </c>
      <c r="D8" s="4">
        <v>0</v>
      </c>
      <c r="E8" s="5">
        <f t="shared" si="1"/>
        <v>0</v>
      </c>
      <c r="F8" s="4">
        <v>0</v>
      </c>
      <c r="G8" s="5">
        <f t="shared" si="2"/>
        <v>0</v>
      </c>
      <c r="H8" s="4">
        <f t="shared" si="3"/>
        <v>-100</v>
      </c>
      <c r="I8" s="24" t="s">
        <v>100</v>
      </c>
    </row>
    <row r="9" spans="1:14" ht="30" x14ac:dyDescent="0.2">
      <c r="A9" s="16" t="s">
        <v>8</v>
      </c>
      <c r="B9" s="4">
        <f>B10+B11</f>
        <v>145185.82941999999</v>
      </c>
      <c r="C9" s="5">
        <f t="shared" si="0"/>
        <v>0.44514215331910456</v>
      </c>
      <c r="D9" s="4">
        <f>SUM(D10:D12)</f>
        <v>279303.65899999999</v>
      </c>
      <c r="E9" s="5">
        <f t="shared" si="1"/>
        <v>0.38617087288814761</v>
      </c>
      <c r="F9" s="4">
        <f>SUM(F10:F12)</f>
        <v>155704.80387999999</v>
      </c>
      <c r="G9" s="5">
        <f t="shared" si="2"/>
        <v>0.47825913842097811</v>
      </c>
      <c r="H9" s="4">
        <f t="shared" si="3"/>
        <v>7.2451798512444725</v>
      </c>
      <c r="I9" s="24">
        <f t="shared" si="4"/>
        <v>55.747498775159265</v>
      </c>
    </row>
    <row r="10" spans="1:14" ht="45" x14ac:dyDescent="0.2">
      <c r="A10" s="7" t="s">
        <v>11</v>
      </c>
      <c r="B10" s="4">
        <v>144245.89569</v>
      </c>
      <c r="C10" s="5">
        <f t="shared" si="0"/>
        <v>0.44226030096325875</v>
      </c>
      <c r="D10" s="4">
        <v>278298.65899999999</v>
      </c>
      <c r="E10" s="5">
        <f t="shared" si="1"/>
        <v>0.38478133961585853</v>
      </c>
      <c r="F10" s="4">
        <v>155704.80387999999</v>
      </c>
      <c r="G10" s="5">
        <f t="shared" si="2"/>
        <v>0.47825913842097811</v>
      </c>
      <c r="H10" s="4">
        <f t="shared" si="3"/>
        <v>7.9440098695261412</v>
      </c>
      <c r="I10" s="24">
        <f t="shared" si="4"/>
        <v>55.948815721745895</v>
      </c>
      <c r="N10" s="6">
        <v>53</v>
      </c>
    </row>
    <row r="11" spans="1:14" ht="39" customHeight="1" x14ac:dyDescent="0.2">
      <c r="A11" s="7" t="s">
        <v>12</v>
      </c>
      <c r="B11" s="4">
        <v>939.93372999999997</v>
      </c>
      <c r="C11" s="5">
        <f t="shared" si="0"/>
        <v>2.8818523558458301E-3</v>
      </c>
      <c r="D11" s="4">
        <v>0</v>
      </c>
      <c r="E11" s="5">
        <f t="shared" si="1"/>
        <v>0</v>
      </c>
      <c r="F11" s="4">
        <v>0</v>
      </c>
      <c r="G11" s="5">
        <f t="shared" si="2"/>
        <v>0</v>
      </c>
      <c r="H11" s="4">
        <f t="shared" si="3"/>
        <v>-100</v>
      </c>
      <c r="I11" s="24" t="s">
        <v>100</v>
      </c>
    </row>
    <row r="12" spans="1:14" ht="80.25" customHeight="1" x14ac:dyDescent="0.2">
      <c r="A12" s="7" t="s">
        <v>13</v>
      </c>
      <c r="B12" s="4">
        <v>0</v>
      </c>
      <c r="C12" s="5">
        <f t="shared" si="0"/>
        <v>0</v>
      </c>
      <c r="D12" s="4">
        <v>1005</v>
      </c>
      <c r="E12" s="5">
        <f t="shared" si="1"/>
        <v>1.389533272289098E-3</v>
      </c>
      <c r="F12" s="4">
        <v>0</v>
      </c>
      <c r="G12" s="5">
        <f t="shared" si="2"/>
        <v>0</v>
      </c>
      <c r="H12" s="4" t="s">
        <v>100</v>
      </c>
      <c r="I12" s="24">
        <f t="shared" si="4"/>
        <v>0</v>
      </c>
    </row>
    <row r="13" spans="1:14" ht="30" x14ac:dyDescent="0.2">
      <c r="A13" s="16" t="s">
        <v>14</v>
      </c>
      <c r="B13" s="4">
        <f>SUM(B14:B16)</f>
        <v>10046.786980000001</v>
      </c>
      <c r="C13" s="5">
        <f t="shared" si="0"/>
        <v>3.0803614981445782E-2</v>
      </c>
      <c r="D13" s="4">
        <f>SUM(D14:D16)</f>
        <v>18761.349999999999</v>
      </c>
      <c r="E13" s="5">
        <f t="shared" si="1"/>
        <v>2.5939820953294591E-2</v>
      </c>
      <c r="F13" s="4">
        <f>SUM(F14:F16)</f>
        <v>9858.0587899999991</v>
      </c>
      <c r="G13" s="5">
        <f t="shared" si="2"/>
        <v>3.0279776769394497E-2</v>
      </c>
      <c r="H13" s="4">
        <f t="shared" si="3"/>
        <v>-1.8784929985646244</v>
      </c>
      <c r="I13" s="24">
        <f t="shared" si="4"/>
        <v>52.544506605334909</v>
      </c>
    </row>
    <row r="14" spans="1:14" ht="32.25" customHeight="1" x14ac:dyDescent="0.2">
      <c r="A14" s="7" t="s">
        <v>15</v>
      </c>
      <c r="B14" s="4">
        <v>7827.71108</v>
      </c>
      <c r="C14" s="5">
        <f t="shared" si="0"/>
        <v>2.399989158467428E-2</v>
      </c>
      <c r="D14" s="4">
        <v>12805.4</v>
      </c>
      <c r="E14" s="5">
        <f t="shared" si="1"/>
        <v>1.7705004343254543E-2</v>
      </c>
      <c r="F14" s="4">
        <v>7435.6570400000001</v>
      </c>
      <c r="G14" s="5">
        <f t="shared" si="2"/>
        <v>2.2839185695805397E-2</v>
      </c>
      <c r="H14" s="4">
        <f t="shared" si="3"/>
        <v>-5.00853999327731</v>
      </c>
      <c r="I14" s="24">
        <f t="shared" si="4"/>
        <v>58.066573789182698</v>
      </c>
    </row>
    <row r="15" spans="1:14" ht="37.5" customHeight="1" x14ac:dyDescent="0.2">
      <c r="A15" s="7" t="s">
        <v>16</v>
      </c>
      <c r="B15" s="4">
        <v>20.505839999999999</v>
      </c>
      <c r="C15" s="5">
        <f t="shared" si="0"/>
        <v>6.2871244457412607E-5</v>
      </c>
      <c r="D15" s="4">
        <v>0</v>
      </c>
      <c r="E15" s="5">
        <f t="shared" si="1"/>
        <v>0</v>
      </c>
      <c r="F15" s="4">
        <v>0</v>
      </c>
      <c r="G15" s="5">
        <f t="shared" si="2"/>
        <v>0</v>
      </c>
      <c r="H15" s="4">
        <f t="shared" si="3"/>
        <v>-100</v>
      </c>
      <c r="I15" s="24" t="s">
        <v>100</v>
      </c>
    </row>
    <row r="16" spans="1:14" ht="77.25" customHeight="1" x14ac:dyDescent="0.2">
      <c r="A16" s="7" t="s">
        <v>13</v>
      </c>
      <c r="B16" s="4">
        <v>2198.57006</v>
      </c>
      <c r="C16" s="5">
        <f t="shared" si="0"/>
        <v>6.740852152314087E-3</v>
      </c>
      <c r="D16" s="4">
        <v>5955.95</v>
      </c>
      <c r="E16" s="5">
        <f t="shared" si="1"/>
        <v>8.2348166100400522E-3</v>
      </c>
      <c r="F16" s="4">
        <v>2422.40175</v>
      </c>
      <c r="G16" s="5">
        <f t="shared" si="2"/>
        <v>7.4405910735891017E-3</v>
      </c>
      <c r="H16" s="4">
        <f t="shared" si="3"/>
        <v>10.180784959838846</v>
      </c>
      <c r="I16" s="24">
        <f t="shared" si="4"/>
        <v>40.671962491290223</v>
      </c>
    </row>
    <row r="17" spans="1:9" ht="30" customHeight="1" x14ac:dyDescent="0.2">
      <c r="A17" s="16" t="s">
        <v>17</v>
      </c>
      <c r="B17" s="4">
        <f>SUM(B18:B19)</f>
        <v>12.6805</v>
      </c>
      <c r="C17" s="5">
        <f t="shared" si="0"/>
        <v>3.8878622643218739E-5</v>
      </c>
      <c r="D17" s="4">
        <f>SUM(D18:D19)</f>
        <v>160</v>
      </c>
      <c r="E17" s="5">
        <f t="shared" si="1"/>
        <v>2.2121922742911011E-4</v>
      </c>
      <c r="F17" s="4">
        <f>SUM(F18:F19)</f>
        <v>10</v>
      </c>
      <c r="G17" s="5">
        <f t="shared" si="2"/>
        <v>3.0715759983203044E-5</v>
      </c>
      <c r="H17" s="4">
        <f t="shared" si="3"/>
        <v>-21.138756358187777</v>
      </c>
      <c r="I17" s="24">
        <f t="shared" si="4"/>
        <v>6.25</v>
      </c>
    </row>
    <row r="18" spans="1:9" ht="30" customHeight="1" x14ac:dyDescent="0.2">
      <c r="A18" s="7" t="s">
        <v>18</v>
      </c>
      <c r="B18" s="4">
        <v>12.6805</v>
      </c>
      <c r="C18" s="5">
        <f t="shared" si="0"/>
        <v>3.8878622643218739E-5</v>
      </c>
      <c r="D18" s="4">
        <v>160</v>
      </c>
      <c r="E18" s="5">
        <f t="shared" si="1"/>
        <v>2.2121922742911011E-4</v>
      </c>
      <c r="F18" s="4">
        <v>10</v>
      </c>
      <c r="G18" s="5">
        <f t="shared" si="2"/>
        <v>3.0715759983203044E-5</v>
      </c>
      <c r="H18" s="4">
        <f t="shared" si="3"/>
        <v>-21.138756358187777</v>
      </c>
      <c r="I18" s="24">
        <f t="shared" si="4"/>
        <v>6.25</v>
      </c>
    </row>
    <row r="19" spans="1:9" ht="51" customHeight="1" x14ac:dyDescent="0.2">
      <c r="A19" s="7" t="s">
        <v>19</v>
      </c>
      <c r="B19" s="4">
        <v>0</v>
      </c>
      <c r="C19" s="5">
        <f t="shared" si="0"/>
        <v>0</v>
      </c>
      <c r="D19" s="4">
        <v>0</v>
      </c>
      <c r="E19" s="5">
        <f t="shared" si="1"/>
        <v>0</v>
      </c>
      <c r="F19" s="4">
        <v>0</v>
      </c>
      <c r="G19" s="5">
        <f t="shared" si="2"/>
        <v>0</v>
      </c>
      <c r="H19" s="4" t="s">
        <v>100</v>
      </c>
      <c r="I19" s="24" t="s">
        <v>100</v>
      </c>
    </row>
    <row r="20" spans="1:9" ht="51" customHeight="1" x14ac:dyDescent="0.2">
      <c r="A20" s="16" t="s">
        <v>59</v>
      </c>
      <c r="B20" s="4">
        <v>11860.053739999999</v>
      </c>
      <c r="C20" s="5">
        <f t="shared" si="0"/>
        <v>3.6363120845846385E-2</v>
      </c>
      <c r="D20" s="4">
        <v>27121.5</v>
      </c>
      <c r="E20" s="5">
        <f t="shared" si="1"/>
        <v>3.7498732979491314E-2</v>
      </c>
      <c r="F20" s="4">
        <v>12094.675370000001</v>
      </c>
      <c r="G20" s="5">
        <f t="shared" si="2"/>
        <v>3.7149714573967749E-2</v>
      </c>
      <c r="H20" s="4">
        <f t="shared" si="3"/>
        <v>1.9782509855642587</v>
      </c>
      <c r="I20" s="24">
        <f t="shared" si="4"/>
        <v>44.594419077115944</v>
      </c>
    </row>
    <row r="21" spans="1:9" ht="45" customHeight="1" x14ac:dyDescent="0.2">
      <c r="A21" s="15" t="s">
        <v>20</v>
      </c>
      <c r="B21" s="4">
        <f>SUM(B22+B27+B31+B34)</f>
        <v>28257.505699999998</v>
      </c>
      <c r="C21" s="5">
        <f t="shared" si="0"/>
        <v>8.6637979649769534E-2</v>
      </c>
      <c r="D21" s="4">
        <f>SUM(D22+D27+D31+D34)</f>
        <v>75470.127290000004</v>
      </c>
      <c r="E21" s="5">
        <f t="shared" si="1"/>
        <v>0.10434652033169001</v>
      </c>
      <c r="F21" s="4">
        <f>SUM(F22+F27+F31+F34)</f>
        <v>34260.242859999998</v>
      </c>
      <c r="G21" s="5">
        <f t="shared" si="2"/>
        <v>0.10523293966540057</v>
      </c>
      <c r="H21" s="4">
        <f t="shared" si="3"/>
        <v>21.242983098823203</v>
      </c>
      <c r="I21" s="24">
        <f t="shared" si="4"/>
        <v>45.395766630089639</v>
      </c>
    </row>
    <row r="22" spans="1:9" ht="45" x14ac:dyDescent="0.2">
      <c r="A22" s="16" t="s">
        <v>21</v>
      </c>
      <c r="B22" s="4">
        <f>SUM(B23:B25)</f>
        <v>11067.67412</v>
      </c>
      <c r="C22" s="5">
        <f t="shared" si="0"/>
        <v>3.3933671830732072E-2</v>
      </c>
      <c r="D22" s="4">
        <f>SUM(D23:D26)</f>
        <v>28000.672290000002</v>
      </c>
      <c r="E22" s="5">
        <f t="shared" si="1"/>
        <v>3.8714294321809326E-2</v>
      </c>
      <c r="F22" s="4">
        <f>SUM(F23:F26)</f>
        <v>11938.106</v>
      </c>
      <c r="G22" s="5">
        <f t="shared" si="2"/>
        <v>3.6668799855003611E-2</v>
      </c>
      <c r="H22" s="4">
        <f t="shared" si="3"/>
        <v>7.8646323569201684</v>
      </c>
      <c r="I22" s="24">
        <f t="shared" si="4"/>
        <v>42.63506917390518</v>
      </c>
    </row>
    <row r="23" spans="1:9" ht="30" x14ac:dyDescent="0.2">
      <c r="A23" s="7" t="s">
        <v>22</v>
      </c>
      <c r="B23" s="4">
        <v>2649</v>
      </c>
      <c r="C23" s="5">
        <f t="shared" si="0"/>
        <v>8.1218777951883956E-3</v>
      </c>
      <c r="D23" s="4">
        <v>6886.6850000000004</v>
      </c>
      <c r="E23" s="5">
        <f t="shared" si="1"/>
        <v>9.521669595297759E-3</v>
      </c>
      <c r="F23" s="4">
        <v>2724.45</v>
      </c>
      <c r="G23" s="5">
        <f t="shared" si="2"/>
        <v>8.3683552286237511E-3</v>
      </c>
      <c r="H23" s="4">
        <f t="shared" si="3"/>
        <v>2.8482446206115526</v>
      </c>
      <c r="I23" s="24">
        <f t="shared" si="4"/>
        <v>39.561124111237838</v>
      </c>
    </row>
    <row r="24" spans="1:9" ht="15" x14ac:dyDescent="0.2">
      <c r="A24" s="7" t="s">
        <v>23</v>
      </c>
      <c r="B24" s="4">
        <v>7384.6741199999997</v>
      </c>
      <c r="C24" s="5">
        <f t="shared" si="0"/>
        <v>2.2641532940706078E-2</v>
      </c>
      <c r="D24" s="4">
        <v>17011.54</v>
      </c>
      <c r="E24" s="5">
        <f t="shared" si="1"/>
        <v>2.3520498351121275E-2</v>
      </c>
      <c r="F24" s="4">
        <v>8001.3549999999996</v>
      </c>
      <c r="G24" s="5">
        <f t="shared" si="2"/>
        <v>2.4576769972040155E-2</v>
      </c>
      <c r="H24" s="4">
        <f t="shared" si="3"/>
        <v>8.3508204963281401</v>
      </c>
      <c r="I24" s="24">
        <f t="shared" si="4"/>
        <v>47.034865744077251</v>
      </c>
    </row>
    <row r="25" spans="1:9" ht="30.75" customHeight="1" x14ac:dyDescent="0.2">
      <c r="A25" s="7" t="s">
        <v>24</v>
      </c>
      <c r="B25" s="4">
        <v>1034</v>
      </c>
      <c r="C25" s="5">
        <f t="shared" si="0"/>
        <v>3.1702610948375993E-3</v>
      </c>
      <c r="D25" s="4">
        <v>2265.9</v>
      </c>
      <c r="E25" s="5">
        <f t="shared" si="1"/>
        <v>3.132879046447629E-3</v>
      </c>
      <c r="F25" s="4">
        <v>982.5</v>
      </c>
      <c r="G25" s="5">
        <f t="shared" si="2"/>
        <v>3.0178234183496988E-3</v>
      </c>
      <c r="H25" s="4">
        <f t="shared" si="3"/>
        <v>-4.9806576402321099</v>
      </c>
      <c r="I25" s="24">
        <f t="shared" si="4"/>
        <v>43.360254203627697</v>
      </c>
    </row>
    <row r="26" spans="1:9" ht="44.25" customHeight="1" x14ac:dyDescent="0.2">
      <c r="A26" s="7" t="s">
        <v>87</v>
      </c>
      <c r="B26" s="4"/>
      <c r="C26" s="5">
        <f t="shared" si="0"/>
        <v>0</v>
      </c>
      <c r="D26" s="4">
        <v>1836.54729</v>
      </c>
      <c r="E26" s="5">
        <f t="shared" si="1"/>
        <v>2.5392473289426614E-3</v>
      </c>
      <c r="F26" s="4">
        <v>229.80099999999999</v>
      </c>
      <c r="G26" s="5">
        <f t="shared" si="2"/>
        <v>7.0585123599000419E-4</v>
      </c>
      <c r="H26" s="4" t="s">
        <v>100</v>
      </c>
      <c r="I26" s="24">
        <f t="shared" si="4"/>
        <v>12.512664457445036</v>
      </c>
    </row>
    <row r="27" spans="1:9" ht="45" x14ac:dyDescent="0.2">
      <c r="A27" s="16" t="s">
        <v>25</v>
      </c>
      <c r="B27" s="4">
        <f>SUM(B28+B30+B29)</f>
        <v>9348.4</v>
      </c>
      <c r="C27" s="5">
        <f t="shared" si="0"/>
        <v>2.8662348954525928E-2</v>
      </c>
      <c r="D27" s="4">
        <f>SUM(D28:D30)</f>
        <v>15998.514999999999</v>
      </c>
      <c r="E27" s="5">
        <f t="shared" si="1"/>
        <v>2.2119869551956436E-2</v>
      </c>
      <c r="F27" s="4">
        <f>SUM(F28:F30)</f>
        <v>9268.2616099999996</v>
      </c>
      <c r="G27" s="5">
        <f t="shared" si="2"/>
        <v>2.8468169907429498E-2</v>
      </c>
      <c r="H27" s="4">
        <f t="shared" si="3"/>
        <v>-0.85724177399340817</v>
      </c>
      <c r="I27" s="24">
        <f t="shared" si="4"/>
        <v>57.932011877352366</v>
      </c>
    </row>
    <row r="28" spans="1:9" ht="83.25" customHeight="1" x14ac:dyDescent="0.2">
      <c r="A28" s="7" t="s">
        <v>26</v>
      </c>
      <c r="B28" s="4">
        <v>9048.4</v>
      </c>
      <c r="C28" s="5">
        <f t="shared" si="0"/>
        <v>2.7742543994708446E-2</v>
      </c>
      <c r="D28" s="4">
        <v>15998.514999999999</v>
      </c>
      <c r="E28" s="5">
        <f t="shared" si="1"/>
        <v>2.2119869551956436E-2</v>
      </c>
      <c r="F28" s="4">
        <v>9268.2616099999996</v>
      </c>
      <c r="G28" s="5">
        <f t="shared" si="2"/>
        <v>2.8468169907429498E-2</v>
      </c>
      <c r="H28" s="4">
        <f t="shared" si="3"/>
        <v>2.4298396401573683</v>
      </c>
      <c r="I28" s="24">
        <f t="shared" si="4"/>
        <v>57.932011877352366</v>
      </c>
    </row>
    <row r="29" spans="1:9" ht="34.5" customHeight="1" x14ac:dyDescent="0.2">
      <c r="A29" s="7" t="s">
        <v>84</v>
      </c>
      <c r="B29" s="4">
        <v>0</v>
      </c>
      <c r="C29" s="5">
        <f t="shared" si="0"/>
        <v>0</v>
      </c>
      <c r="D29" s="4">
        <v>0</v>
      </c>
      <c r="E29" s="5">
        <f t="shared" si="1"/>
        <v>0</v>
      </c>
      <c r="F29" s="4">
        <v>0</v>
      </c>
      <c r="G29" s="5">
        <f t="shared" si="2"/>
        <v>0</v>
      </c>
      <c r="H29" s="4" t="s">
        <v>100</v>
      </c>
      <c r="I29" s="24" t="s">
        <v>100</v>
      </c>
    </row>
    <row r="30" spans="1:9" ht="56.25" customHeight="1" x14ac:dyDescent="0.2">
      <c r="A30" s="7" t="s">
        <v>62</v>
      </c>
      <c r="B30" s="4">
        <v>300</v>
      </c>
      <c r="C30" s="5">
        <f t="shared" si="0"/>
        <v>9.1980495981748523E-4</v>
      </c>
      <c r="D30" s="4">
        <v>0</v>
      </c>
      <c r="E30" s="5">
        <f t="shared" si="1"/>
        <v>0</v>
      </c>
      <c r="F30" s="4">
        <v>0</v>
      </c>
      <c r="G30" s="5">
        <f t="shared" si="2"/>
        <v>0</v>
      </c>
      <c r="H30" s="4">
        <f t="shared" si="3"/>
        <v>-100</v>
      </c>
      <c r="I30" s="24" t="s">
        <v>100</v>
      </c>
    </row>
    <row r="31" spans="1:9" ht="33.75" customHeight="1" x14ac:dyDescent="0.2">
      <c r="A31" s="16" t="s">
        <v>27</v>
      </c>
      <c r="B31" s="4">
        <f>SUM(B32:B33)</f>
        <v>4107.0230000000001</v>
      </c>
      <c r="C31" s="5">
        <f t="shared" si="0"/>
        <v>1.2592200418281626E-2</v>
      </c>
      <c r="D31" s="4">
        <f>SUM(D32:D33)</f>
        <v>22779.940000000002</v>
      </c>
      <c r="E31" s="5">
        <f t="shared" si="1"/>
        <v>3.1496004548009271E-2</v>
      </c>
      <c r="F31" s="4">
        <f>SUM(F32:F33)</f>
        <v>8919.3011000000006</v>
      </c>
      <c r="G31" s="5">
        <f t="shared" si="2"/>
        <v>2.7396311180551889E-2</v>
      </c>
      <c r="H31" s="4">
        <f t="shared" si="3"/>
        <v>117.17192964344244</v>
      </c>
      <c r="I31" s="24">
        <f t="shared" si="4"/>
        <v>39.154190485137356</v>
      </c>
    </row>
    <row r="32" spans="1:9" ht="33" customHeight="1" x14ac:dyDescent="0.2">
      <c r="A32" s="7" t="s">
        <v>28</v>
      </c>
      <c r="B32" s="4">
        <v>4107.0230000000001</v>
      </c>
      <c r="C32" s="5">
        <f t="shared" si="0"/>
        <v>1.2592200418281626E-2</v>
      </c>
      <c r="D32" s="4">
        <v>16279.94</v>
      </c>
      <c r="E32" s="5">
        <f t="shared" si="1"/>
        <v>2.250897343370167E-2</v>
      </c>
      <c r="F32" s="4">
        <v>6307.4719999999998</v>
      </c>
      <c r="G32" s="5">
        <f t="shared" si="2"/>
        <v>1.9373879605277363E-2</v>
      </c>
      <c r="H32" s="4">
        <f t="shared" si="3"/>
        <v>53.577713102653661</v>
      </c>
      <c r="I32" s="24">
        <f t="shared" si="4"/>
        <v>38.743828294207475</v>
      </c>
    </row>
    <row r="33" spans="1:9" ht="48.75" customHeight="1" x14ac:dyDescent="0.2">
      <c r="A33" s="7" t="s">
        <v>60</v>
      </c>
      <c r="B33" s="4">
        <v>0</v>
      </c>
      <c r="C33" s="5">
        <f t="shared" si="0"/>
        <v>0</v>
      </c>
      <c r="D33" s="4">
        <v>6500</v>
      </c>
      <c r="E33" s="5">
        <f t="shared" si="1"/>
        <v>8.9870311143075993E-3</v>
      </c>
      <c r="F33" s="4">
        <v>2611.8290999999999</v>
      </c>
      <c r="G33" s="5">
        <f t="shared" si="2"/>
        <v>8.0224315752745207E-3</v>
      </c>
      <c r="H33" s="4" t="s">
        <v>100</v>
      </c>
      <c r="I33" s="24">
        <f t="shared" si="4"/>
        <v>40.181986153846154</v>
      </c>
    </row>
    <row r="34" spans="1:9" ht="48.75" customHeight="1" x14ac:dyDescent="0.2">
      <c r="A34" s="16" t="s">
        <v>61</v>
      </c>
      <c r="B34" s="4">
        <v>3734.4085799999998</v>
      </c>
      <c r="C34" s="5">
        <f t="shared" si="0"/>
        <v>1.1449758446229906E-2</v>
      </c>
      <c r="D34" s="4">
        <v>8691</v>
      </c>
      <c r="E34" s="5">
        <f t="shared" si="1"/>
        <v>1.2016351909914975E-2</v>
      </c>
      <c r="F34" s="4">
        <v>4134.5741500000004</v>
      </c>
      <c r="G34" s="5">
        <f t="shared" si="2"/>
        <v>1.2699658722415574E-2</v>
      </c>
      <c r="H34" s="4">
        <f t="shared" si="3"/>
        <v>10.71563438835075</v>
      </c>
      <c r="I34" s="24">
        <f t="shared" si="4"/>
        <v>47.573054309055351</v>
      </c>
    </row>
    <row r="35" spans="1:9" ht="42.75" x14ac:dyDescent="0.2">
      <c r="A35" s="15" t="s">
        <v>58</v>
      </c>
      <c r="B35" s="4">
        <f>B36</f>
        <v>0</v>
      </c>
      <c r="C35" s="5">
        <f t="shared" si="0"/>
        <v>0</v>
      </c>
      <c r="D35" s="4">
        <f>D36</f>
        <v>22282.339980000001</v>
      </c>
      <c r="E35" s="5">
        <f t="shared" si="1"/>
        <v>3.0808012723052332E-2</v>
      </c>
      <c r="F35" s="4">
        <f>F36</f>
        <v>15</v>
      </c>
      <c r="G35" s="5">
        <f t="shared" si="2"/>
        <v>4.6073639974804559E-5</v>
      </c>
      <c r="H35" s="4" t="s">
        <v>100</v>
      </c>
      <c r="I35" s="24">
        <f t="shared" si="4"/>
        <v>6.731788498633258E-2</v>
      </c>
    </row>
    <row r="36" spans="1:9" ht="45.75" customHeight="1" x14ac:dyDescent="0.2">
      <c r="A36" s="7" t="s">
        <v>30</v>
      </c>
      <c r="B36" s="4">
        <v>0</v>
      </c>
      <c r="C36" s="5">
        <f t="shared" si="0"/>
        <v>0</v>
      </c>
      <c r="D36" s="4">
        <v>22282.339980000001</v>
      </c>
      <c r="E36" s="5">
        <f t="shared" si="1"/>
        <v>3.0808012723052332E-2</v>
      </c>
      <c r="F36" s="4">
        <v>15</v>
      </c>
      <c r="G36" s="5">
        <f t="shared" si="2"/>
        <v>4.6073639974804559E-5</v>
      </c>
      <c r="H36" s="4" t="s">
        <v>100</v>
      </c>
      <c r="I36" s="24">
        <f t="shared" si="4"/>
        <v>6.731788498633258E-2</v>
      </c>
    </row>
    <row r="37" spans="1:9" ht="42" customHeight="1" x14ac:dyDescent="0.2">
      <c r="A37" s="15" t="s">
        <v>31</v>
      </c>
      <c r="B37" s="4">
        <f>SUM(B38+B42+B46)</f>
        <v>8964.3815599999998</v>
      </c>
      <c r="C37" s="5">
        <f t="shared" si="0"/>
        <v>2.7484942068614685E-2</v>
      </c>
      <c r="D37" s="4">
        <f>SUM(D38+D42+D46)</f>
        <v>20619.650000000001</v>
      </c>
      <c r="E37" s="5">
        <f t="shared" si="1"/>
        <v>2.8509144017866569E-2</v>
      </c>
      <c r="F37" s="4">
        <f>SUM(F38+F42)</f>
        <v>8781.9031800000012</v>
      </c>
      <c r="G37" s="5">
        <f t="shared" si="2"/>
        <v>2.6974283027260758E-2</v>
      </c>
      <c r="H37" s="4">
        <f t="shared" si="3"/>
        <v>-2.0355936299525297</v>
      </c>
      <c r="I37" s="24">
        <f t="shared" si="4"/>
        <v>42.58997208972994</v>
      </c>
    </row>
    <row r="38" spans="1:9" ht="30" x14ac:dyDescent="0.2">
      <c r="A38" s="16" t="s">
        <v>32</v>
      </c>
      <c r="B38" s="4">
        <f>SUM(B39:B41)</f>
        <v>8322.0315599999994</v>
      </c>
      <c r="C38" s="5">
        <f t="shared" si="0"/>
        <v>2.5515486348818811E-2</v>
      </c>
      <c r="D38" s="4">
        <f>SUM(D39:D41)</f>
        <v>17257.25</v>
      </c>
      <c r="E38" s="5">
        <f t="shared" si="1"/>
        <v>2.3860221953443818E-2</v>
      </c>
      <c r="F38" s="4">
        <f>SUM(F39:F41)</f>
        <v>7888.4518500000004</v>
      </c>
      <c r="G38" s="5">
        <f t="shared" si="2"/>
        <v>2.4229979366365402E-2</v>
      </c>
      <c r="H38" s="4">
        <f t="shared" si="3"/>
        <v>-5.2100224190930504</v>
      </c>
      <c r="I38" s="24">
        <f t="shared" si="4"/>
        <v>45.710943806226375</v>
      </c>
    </row>
    <row r="39" spans="1:9" ht="36" customHeight="1" x14ac:dyDescent="0.2">
      <c r="A39" s="7" t="s">
        <v>33</v>
      </c>
      <c r="B39" s="4">
        <v>4133.7208099999998</v>
      </c>
      <c r="C39" s="5">
        <f t="shared" si="0"/>
        <v>1.2674056345129175E-2</v>
      </c>
      <c r="D39" s="4">
        <v>9227.2000000000007</v>
      </c>
      <c r="E39" s="5">
        <f t="shared" si="1"/>
        <v>1.2757712845836782E-2</v>
      </c>
      <c r="F39" s="4">
        <v>4043.2018499999999</v>
      </c>
      <c r="G39" s="5">
        <f t="shared" si="2"/>
        <v>1.2419001758824251E-2</v>
      </c>
      <c r="H39" s="4">
        <f t="shared" si="3"/>
        <v>-2.1897695601750087</v>
      </c>
      <c r="I39" s="24">
        <f t="shared" si="4"/>
        <v>43.818296449627184</v>
      </c>
    </row>
    <row r="40" spans="1:9" ht="30.75" customHeight="1" x14ac:dyDescent="0.2">
      <c r="A40" s="7" t="s">
        <v>34</v>
      </c>
      <c r="B40" s="4">
        <v>2281.2867500000002</v>
      </c>
      <c r="C40" s="5">
        <f t="shared" si="0"/>
        <v>6.9944628913863726E-3</v>
      </c>
      <c r="D40" s="4">
        <v>5459.25</v>
      </c>
      <c r="E40" s="5">
        <f t="shared" si="1"/>
        <v>7.5480691708898094E-3</v>
      </c>
      <c r="F40" s="4">
        <v>1411.71</v>
      </c>
      <c r="G40" s="5">
        <f t="shared" si="2"/>
        <v>4.3361745525887568E-3</v>
      </c>
      <c r="H40" s="4">
        <f t="shared" si="3"/>
        <v>-38.117818814316095</v>
      </c>
      <c r="I40" s="24">
        <f t="shared" si="4"/>
        <v>25.859046572331362</v>
      </c>
    </row>
    <row r="41" spans="1:9" ht="33" customHeight="1" x14ac:dyDescent="0.2">
      <c r="A41" s="7" t="s">
        <v>35</v>
      </c>
      <c r="B41" s="4">
        <v>1907.0239999999999</v>
      </c>
      <c r="C41" s="5">
        <f t="shared" si="0"/>
        <v>5.8469671123032663E-3</v>
      </c>
      <c r="D41" s="4">
        <v>2570.8000000000002</v>
      </c>
      <c r="E41" s="5">
        <f t="shared" si="1"/>
        <v>3.5544399367172272E-3</v>
      </c>
      <c r="F41" s="4">
        <v>2433.54</v>
      </c>
      <c r="G41" s="5">
        <f t="shared" si="2"/>
        <v>7.4748030549523928E-3</v>
      </c>
      <c r="H41" s="4">
        <f t="shared" si="3"/>
        <v>27.609301193902127</v>
      </c>
      <c r="I41" s="24">
        <f t="shared" si="4"/>
        <v>94.660805974793831</v>
      </c>
    </row>
    <row r="42" spans="1:9" ht="30" x14ac:dyDescent="0.2">
      <c r="A42" s="16" t="s">
        <v>36</v>
      </c>
      <c r="B42" s="4">
        <f>SUM(B43:B44)</f>
        <v>642.35</v>
      </c>
      <c r="C42" s="5">
        <f t="shared" si="0"/>
        <v>1.9694557197958724E-3</v>
      </c>
      <c r="D42" s="4">
        <f>SUM(D43:D45)</f>
        <v>3359.4</v>
      </c>
      <c r="E42" s="5">
        <f t="shared" si="1"/>
        <v>4.6447742039084534E-3</v>
      </c>
      <c r="F42" s="4">
        <f>SUM(F43:F45)</f>
        <v>893.45132999999998</v>
      </c>
      <c r="G42" s="5">
        <f t="shared" si="2"/>
        <v>2.7443036608953532E-3</v>
      </c>
      <c r="H42" s="4">
        <f t="shared" si="3"/>
        <v>39.091045380244424</v>
      </c>
      <c r="I42" s="24">
        <f t="shared" si="4"/>
        <v>26.595562600464369</v>
      </c>
    </row>
    <row r="43" spans="1:9" ht="47.25" customHeight="1" x14ac:dyDescent="0.2">
      <c r="A43" s="7" t="s">
        <v>19</v>
      </c>
      <c r="B43" s="4">
        <v>642.35</v>
      </c>
      <c r="C43" s="5">
        <f t="shared" si="0"/>
        <v>1.9694557197958724E-3</v>
      </c>
      <c r="D43" s="4">
        <v>3353.4</v>
      </c>
      <c r="E43" s="5">
        <f t="shared" si="1"/>
        <v>4.6364784828798623E-3</v>
      </c>
      <c r="F43" s="4">
        <v>893.45132999999998</v>
      </c>
      <c r="G43" s="5">
        <f t="shared" si="2"/>
        <v>2.7443036608953532E-3</v>
      </c>
      <c r="H43" s="4">
        <f t="shared" si="3"/>
        <v>39.091045380244424</v>
      </c>
      <c r="I43" s="24">
        <f t="shared" si="4"/>
        <v>26.64314814814815</v>
      </c>
    </row>
    <row r="44" spans="1:9" ht="36.75" customHeight="1" x14ac:dyDescent="0.2">
      <c r="A44" s="7" t="s">
        <v>37</v>
      </c>
      <c r="B44" s="4">
        <v>0</v>
      </c>
      <c r="C44" s="5">
        <f t="shared" si="0"/>
        <v>0</v>
      </c>
      <c r="D44" s="4">
        <v>3</v>
      </c>
      <c r="E44" s="5">
        <f t="shared" si="1"/>
        <v>4.1478605142958147E-6</v>
      </c>
      <c r="F44" s="4">
        <v>0</v>
      </c>
      <c r="G44" s="5">
        <f t="shared" si="2"/>
        <v>0</v>
      </c>
      <c r="H44" s="4" t="s">
        <v>100</v>
      </c>
      <c r="I44" s="24">
        <f t="shared" si="4"/>
        <v>0</v>
      </c>
    </row>
    <row r="45" spans="1:9" ht="36.75" customHeight="1" x14ac:dyDescent="0.2">
      <c r="A45" s="7" t="s">
        <v>88</v>
      </c>
      <c r="B45" s="4"/>
      <c r="C45" s="5">
        <f t="shared" si="0"/>
        <v>0</v>
      </c>
      <c r="D45" s="4">
        <v>3</v>
      </c>
      <c r="E45" s="5">
        <f t="shared" si="1"/>
        <v>4.1478605142958147E-6</v>
      </c>
      <c r="F45" s="4">
        <v>0</v>
      </c>
      <c r="G45" s="5">
        <f t="shared" si="2"/>
        <v>0</v>
      </c>
      <c r="H45" s="4" t="s">
        <v>100</v>
      </c>
      <c r="I45" s="24">
        <f t="shared" si="4"/>
        <v>0</v>
      </c>
    </row>
    <row r="46" spans="1:9" ht="30" x14ac:dyDescent="0.2">
      <c r="A46" s="16" t="s">
        <v>38</v>
      </c>
      <c r="B46" s="4">
        <f>SUM(B47)</f>
        <v>0</v>
      </c>
      <c r="C46" s="5">
        <f t="shared" si="0"/>
        <v>0</v>
      </c>
      <c r="D46" s="4">
        <f>SUM(D47)</f>
        <v>3</v>
      </c>
      <c r="E46" s="5">
        <f t="shared" si="1"/>
        <v>4.1478605142958147E-6</v>
      </c>
      <c r="F46" s="4">
        <f>SUM(F47)</f>
        <v>0</v>
      </c>
      <c r="G46" s="5">
        <f t="shared" si="2"/>
        <v>0</v>
      </c>
      <c r="H46" s="4" t="s">
        <v>100</v>
      </c>
      <c r="I46" s="24">
        <f t="shared" si="4"/>
        <v>0</v>
      </c>
    </row>
    <row r="47" spans="1:9" ht="32.25" customHeight="1" x14ac:dyDescent="0.2">
      <c r="A47" s="7" t="s">
        <v>39</v>
      </c>
      <c r="B47" s="4">
        <v>0</v>
      </c>
      <c r="C47" s="5">
        <f t="shared" si="0"/>
        <v>0</v>
      </c>
      <c r="D47" s="4">
        <v>3</v>
      </c>
      <c r="E47" s="5">
        <f t="shared" si="1"/>
        <v>4.1478605142958147E-6</v>
      </c>
      <c r="F47" s="4">
        <v>0</v>
      </c>
      <c r="G47" s="5">
        <f t="shared" si="2"/>
        <v>0</v>
      </c>
      <c r="H47" s="4" t="s">
        <v>100</v>
      </c>
      <c r="I47" s="24">
        <f t="shared" si="4"/>
        <v>0</v>
      </c>
    </row>
    <row r="48" spans="1:9" ht="45.75" customHeight="1" x14ac:dyDescent="0.2">
      <c r="A48" s="15" t="s">
        <v>40</v>
      </c>
      <c r="B48" s="4">
        <f>SUM(B49+B51+B53)</f>
        <v>2554.0288</v>
      </c>
      <c r="C48" s="5">
        <f t="shared" si="0"/>
        <v>7.8306945258556672E-3</v>
      </c>
      <c r="D48" s="4">
        <f>SUM(D49+D51+D53)</f>
        <v>10099.87982</v>
      </c>
      <c r="E48" s="5">
        <f t="shared" si="1"/>
        <v>1.3964297568170374E-2</v>
      </c>
      <c r="F48" s="4">
        <f>SUM(F49+F51+F53)</f>
        <v>1715.9637600000001</v>
      </c>
      <c r="G48" s="5">
        <f t="shared" si="2"/>
        <v>5.2707130992034629E-3</v>
      </c>
      <c r="H48" s="4">
        <f t="shared" si="3"/>
        <v>-32.813453004132128</v>
      </c>
      <c r="I48" s="24">
        <f t="shared" si="4"/>
        <v>16.989942361512181</v>
      </c>
    </row>
    <row r="49" spans="1:9" ht="45" x14ac:dyDescent="0.2">
      <c r="A49" s="16" t="s">
        <v>41</v>
      </c>
      <c r="B49" s="4">
        <f>SUM(B50)</f>
        <v>0</v>
      </c>
      <c r="C49" s="5">
        <f t="shared" si="0"/>
        <v>0</v>
      </c>
      <c r="D49" s="4">
        <f>SUM(D50)</f>
        <v>3082.8798200000001</v>
      </c>
      <c r="E49" s="5">
        <f t="shared" si="1"/>
        <v>4.2624518252324635E-3</v>
      </c>
      <c r="F49" s="4">
        <f>SUM(F50)</f>
        <v>30.635149999999999</v>
      </c>
      <c r="G49" s="5">
        <f t="shared" si="2"/>
        <v>9.4098191444942262E-5</v>
      </c>
      <c r="H49" s="4" t="s">
        <v>100</v>
      </c>
      <c r="I49" s="24">
        <f t="shared" si="4"/>
        <v>0.99371859393468009</v>
      </c>
    </row>
    <row r="50" spans="1:9" ht="33.75" customHeight="1" x14ac:dyDescent="0.2">
      <c r="A50" s="7" t="s">
        <v>42</v>
      </c>
      <c r="B50" s="4">
        <v>0</v>
      </c>
      <c r="C50" s="5">
        <f t="shared" si="0"/>
        <v>0</v>
      </c>
      <c r="D50" s="4">
        <v>3082.8798200000001</v>
      </c>
      <c r="E50" s="5">
        <f t="shared" si="1"/>
        <v>4.2624518252324635E-3</v>
      </c>
      <c r="F50" s="4">
        <v>30.635149999999999</v>
      </c>
      <c r="G50" s="5">
        <f t="shared" si="2"/>
        <v>9.4098191444942262E-5</v>
      </c>
      <c r="H50" s="4" t="s">
        <v>100</v>
      </c>
      <c r="I50" s="24">
        <f t="shared" si="4"/>
        <v>0.99371859393468009</v>
      </c>
    </row>
    <row r="51" spans="1:9" ht="45" x14ac:dyDescent="0.2">
      <c r="A51" s="16" t="s">
        <v>43</v>
      </c>
      <c r="B51" s="4">
        <f>SUM(B52)</f>
        <v>1263.7912200000001</v>
      </c>
      <c r="C51" s="5">
        <f t="shared" si="0"/>
        <v>3.8748047744326356E-3</v>
      </c>
      <c r="D51" s="4">
        <f>SUM(D52)</f>
        <v>4180</v>
      </c>
      <c r="E51" s="5">
        <f t="shared" si="1"/>
        <v>5.7793523165855024E-3</v>
      </c>
      <c r="F51" s="4">
        <f>SUM(F52)</f>
        <v>1222.8868299999999</v>
      </c>
      <c r="G51" s="5">
        <f t="shared" si="2"/>
        <v>3.7561898356900016E-3</v>
      </c>
      <c r="H51" s="4">
        <f t="shared" si="3"/>
        <v>-3.2366414129701155</v>
      </c>
      <c r="I51" s="24">
        <f t="shared" si="4"/>
        <v>29.255665789473685</v>
      </c>
    </row>
    <row r="52" spans="1:9" ht="79.5" customHeight="1" x14ac:dyDescent="0.2">
      <c r="A52" s="7" t="s">
        <v>44</v>
      </c>
      <c r="B52" s="4">
        <v>1263.7912200000001</v>
      </c>
      <c r="C52" s="5">
        <f t="shared" si="0"/>
        <v>3.8748047744326356E-3</v>
      </c>
      <c r="D52" s="4">
        <v>4180</v>
      </c>
      <c r="E52" s="5">
        <f t="shared" si="1"/>
        <v>5.7793523165855024E-3</v>
      </c>
      <c r="F52" s="4">
        <v>1222.8868299999999</v>
      </c>
      <c r="G52" s="5">
        <f t="shared" si="2"/>
        <v>3.7561898356900016E-3</v>
      </c>
      <c r="H52" s="4">
        <f t="shared" si="3"/>
        <v>-3.2366414129701155</v>
      </c>
      <c r="I52" s="24">
        <f t="shared" si="4"/>
        <v>29.255665789473685</v>
      </c>
    </row>
    <row r="53" spans="1:9" ht="30" x14ac:dyDescent="0.2">
      <c r="A53" s="16" t="s">
        <v>45</v>
      </c>
      <c r="B53" s="4">
        <f>SUM(B54)</f>
        <v>1290.23758</v>
      </c>
      <c r="C53" s="5">
        <f t="shared" si="0"/>
        <v>3.9558897514230312E-3</v>
      </c>
      <c r="D53" s="4">
        <f>SUM(D54)</f>
        <v>2837</v>
      </c>
      <c r="E53" s="5">
        <f t="shared" si="1"/>
        <v>3.9224934263524091E-3</v>
      </c>
      <c r="F53" s="4">
        <f>SUM(F54)</f>
        <v>462.44177999999999</v>
      </c>
      <c r="G53" s="5">
        <f t="shared" si="2"/>
        <v>1.4204250720685184E-3</v>
      </c>
      <c r="H53" s="4">
        <f t="shared" si="3"/>
        <v>-64.158400966742875</v>
      </c>
      <c r="I53" s="24">
        <f t="shared" si="4"/>
        <v>16.300379978850899</v>
      </c>
    </row>
    <row r="54" spans="1:9" ht="32.25" customHeight="1" x14ac:dyDescent="0.2">
      <c r="A54" s="7" t="s">
        <v>46</v>
      </c>
      <c r="B54" s="4">
        <v>1290.23758</v>
      </c>
      <c r="C54" s="5">
        <f t="shared" si="0"/>
        <v>3.9558897514230312E-3</v>
      </c>
      <c r="D54" s="4">
        <v>2837</v>
      </c>
      <c r="E54" s="5">
        <f t="shared" si="1"/>
        <v>3.9224934263524091E-3</v>
      </c>
      <c r="F54" s="4">
        <v>462.44177999999999</v>
      </c>
      <c r="G54" s="5">
        <f t="shared" si="2"/>
        <v>1.4204250720685184E-3</v>
      </c>
      <c r="H54" s="4">
        <f t="shared" si="3"/>
        <v>-64.158400966742875</v>
      </c>
      <c r="I54" s="24">
        <f t="shared" si="4"/>
        <v>16.300379978850899</v>
      </c>
    </row>
    <row r="55" spans="1:9" ht="42.75" x14ac:dyDescent="0.2">
      <c r="A55" s="15" t="s">
        <v>47</v>
      </c>
      <c r="B55" s="4">
        <f>B57</f>
        <v>2613.7850800000001</v>
      </c>
      <c r="C55" s="5">
        <f t="shared" si="0"/>
        <v>8.0139082682698093E-3</v>
      </c>
      <c r="D55" s="4">
        <f>SUM(D56:D57)</f>
        <v>7280</v>
      </c>
      <c r="E55" s="5">
        <f t="shared" si="1"/>
        <v>1.0065474848024511E-2</v>
      </c>
      <c r="F55" s="4">
        <f>SUM(F56:F57)</f>
        <v>3592.6901400000002</v>
      </c>
      <c r="G55" s="5">
        <f t="shared" si="2"/>
        <v>1.1035220803426013E-2</v>
      </c>
      <c r="H55" s="4">
        <f t="shared" si="3"/>
        <v>37.451627813255385</v>
      </c>
      <c r="I55" s="24">
        <f t="shared" si="4"/>
        <v>49.350139285714292</v>
      </c>
    </row>
    <row r="56" spans="1:9" ht="60" x14ac:dyDescent="0.2">
      <c r="A56" s="7" t="s">
        <v>89</v>
      </c>
      <c r="B56" s="4">
        <v>0</v>
      </c>
      <c r="C56" s="5">
        <f t="shared" si="0"/>
        <v>0</v>
      </c>
      <c r="D56" s="4">
        <v>250</v>
      </c>
      <c r="E56" s="5">
        <f t="shared" si="1"/>
        <v>3.4565504285798457E-4</v>
      </c>
      <c r="F56" s="4">
        <v>0</v>
      </c>
      <c r="G56" s="5">
        <f t="shared" si="2"/>
        <v>0</v>
      </c>
      <c r="H56" s="4" t="s">
        <v>100</v>
      </c>
      <c r="I56" s="24">
        <f t="shared" si="4"/>
        <v>0</v>
      </c>
    </row>
    <row r="57" spans="1:9" ht="32.25" customHeight="1" x14ac:dyDescent="0.2">
      <c r="A57" s="7" t="s">
        <v>29</v>
      </c>
      <c r="B57" s="4">
        <v>2613.7850800000001</v>
      </c>
      <c r="C57" s="5">
        <f t="shared" si="0"/>
        <v>8.0139082682698093E-3</v>
      </c>
      <c r="D57" s="4">
        <v>7030</v>
      </c>
      <c r="E57" s="5">
        <f t="shared" si="1"/>
        <v>9.7198198051665265E-3</v>
      </c>
      <c r="F57" s="4">
        <v>3592.6901400000002</v>
      </c>
      <c r="G57" s="5">
        <f t="shared" si="2"/>
        <v>1.1035220803426013E-2</v>
      </c>
      <c r="H57" s="4">
        <f t="shared" si="3"/>
        <v>37.451627813255385</v>
      </c>
      <c r="I57" s="24">
        <f t="shared" si="4"/>
        <v>51.105122901849221</v>
      </c>
    </row>
    <row r="58" spans="1:9" ht="15" x14ac:dyDescent="0.2">
      <c r="A58" s="15" t="s">
        <v>48</v>
      </c>
      <c r="B58" s="4">
        <f>B59</f>
        <v>0</v>
      </c>
      <c r="C58" s="5">
        <f t="shared" si="0"/>
        <v>0</v>
      </c>
      <c r="D58" s="4">
        <f>D59</f>
        <v>1800</v>
      </c>
      <c r="E58" s="5">
        <f t="shared" si="1"/>
        <v>2.4887163085774888E-3</v>
      </c>
      <c r="F58" s="4">
        <f>F59</f>
        <v>0</v>
      </c>
      <c r="G58" s="5">
        <f t="shared" si="2"/>
        <v>0</v>
      </c>
      <c r="H58" s="4" t="s">
        <v>100</v>
      </c>
      <c r="I58" s="24">
        <f t="shared" si="4"/>
        <v>0</v>
      </c>
    </row>
    <row r="59" spans="1:9" ht="15" x14ac:dyDescent="0.2">
      <c r="A59" s="7" t="s">
        <v>49</v>
      </c>
      <c r="B59" s="4">
        <v>0</v>
      </c>
      <c r="C59" s="5">
        <f t="shared" si="0"/>
        <v>0</v>
      </c>
      <c r="D59" s="4">
        <v>1800</v>
      </c>
      <c r="E59" s="5">
        <f t="shared" si="1"/>
        <v>2.4887163085774888E-3</v>
      </c>
      <c r="F59" s="4">
        <v>0</v>
      </c>
      <c r="G59" s="5">
        <f t="shared" si="2"/>
        <v>0</v>
      </c>
      <c r="H59" s="4" t="s">
        <v>100</v>
      </c>
      <c r="I59" s="24">
        <f t="shared" si="4"/>
        <v>0</v>
      </c>
    </row>
    <row r="60" spans="1:9" ht="53.25" customHeight="1" x14ac:dyDescent="0.2">
      <c r="A60" s="15" t="s">
        <v>50</v>
      </c>
      <c r="B60" s="4">
        <f>SUM(B61)</f>
        <v>1413.75</v>
      </c>
      <c r="C60" s="5">
        <f t="shared" si="0"/>
        <v>4.3345808731398991E-3</v>
      </c>
      <c r="D60" s="4">
        <f>SUM(D61)</f>
        <v>7914.82</v>
      </c>
      <c r="E60" s="5">
        <f t="shared" si="1"/>
        <v>1.0943189785252933E-2</v>
      </c>
      <c r="F60" s="4">
        <f>SUM(F61)</f>
        <v>191.61500000000001</v>
      </c>
      <c r="G60" s="5">
        <f t="shared" si="2"/>
        <v>5.8856003491814511E-4</v>
      </c>
      <c r="H60" s="4">
        <f t="shared" si="3"/>
        <v>-86.446330680813432</v>
      </c>
      <c r="I60" s="24">
        <f t="shared" si="4"/>
        <v>2.4209647218761767</v>
      </c>
    </row>
    <row r="61" spans="1:9" ht="44.25" customHeight="1" x14ac:dyDescent="0.2">
      <c r="A61" s="16" t="s">
        <v>91</v>
      </c>
      <c r="B61" s="4">
        <f>SUM(B63:B64)</f>
        <v>1413.75</v>
      </c>
      <c r="C61" s="5">
        <f t="shared" si="0"/>
        <v>4.3345808731398991E-3</v>
      </c>
      <c r="D61" s="4">
        <f>SUM(D62:D64)</f>
        <v>7914.82</v>
      </c>
      <c r="E61" s="5">
        <f t="shared" si="1"/>
        <v>1.0943189785252933E-2</v>
      </c>
      <c r="F61" s="4">
        <f>SUM(F62:F64)</f>
        <v>191.61500000000001</v>
      </c>
      <c r="G61" s="5">
        <f t="shared" si="2"/>
        <v>5.8856003491814511E-4</v>
      </c>
      <c r="H61" s="4">
        <f t="shared" si="3"/>
        <v>-86.446330680813432</v>
      </c>
      <c r="I61" s="24">
        <f t="shared" si="4"/>
        <v>2.4209647218761767</v>
      </c>
    </row>
    <row r="62" spans="1:9" ht="44.25" customHeight="1" x14ac:dyDescent="0.2">
      <c r="A62" s="7" t="s">
        <v>104</v>
      </c>
      <c r="B62" s="4">
        <v>0</v>
      </c>
      <c r="C62" s="5">
        <f t="shared" si="0"/>
        <v>0</v>
      </c>
      <c r="D62" s="4">
        <v>55</v>
      </c>
      <c r="E62" s="5">
        <f t="shared" si="1"/>
        <v>7.6044109428756603E-5</v>
      </c>
      <c r="F62" s="4">
        <v>0</v>
      </c>
      <c r="G62" s="5">
        <f t="shared" si="2"/>
        <v>0</v>
      </c>
      <c r="H62" s="4" t="s">
        <v>100</v>
      </c>
      <c r="I62" s="24">
        <f t="shared" si="4"/>
        <v>0</v>
      </c>
    </row>
    <row r="63" spans="1:9" ht="49.5" customHeight="1" x14ac:dyDescent="0.2">
      <c r="A63" s="7" t="s">
        <v>90</v>
      </c>
      <c r="B63" s="4">
        <v>0</v>
      </c>
      <c r="C63" s="5">
        <f t="shared" si="0"/>
        <v>0</v>
      </c>
      <c r="D63" s="4">
        <v>5259.82</v>
      </c>
      <c r="E63" s="5">
        <f t="shared" si="1"/>
        <v>7.2723332301011375E-3</v>
      </c>
      <c r="F63" s="4">
        <v>0</v>
      </c>
      <c r="G63" s="5">
        <f t="shared" si="2"/>
        <v>0</v>
      </c>
      <c r="H63" s="4" t="s">
        <v>100</v>
      </c>
      <c r="I63" s="24">
        <f t="shared" si="4"/>
        <v>0</v>
      </c>
    </row>
    <row r="64" spans="1:9" ht="63" customHeight="1" x14ac:dyDescent="0.2">
      <c r="A64" s="7" t="s">
        <v>92</v>
      </c>
      <c r="B64" s="4">
        <v>1413.75</v>
      </c>
      <c r="C64" s="5">
        <f t="shared" si="0"/>
        <v>4.3345808731398991E-3</v>
      </c>
      <c r="D64" s="4">
        <v>2600</v>
      </c>
      <c r="E64" s="5">
        <f t="shared" si="1"/>
        <v>3.5948124457230394E-3</v>
      </c>
      <c r="F64" s="4">
        <v>191.61500000000001</v>
      </c>
      <c r="G64" s="5">
        <f t="shared" si="2"/>
        <v>5.8856003491814511E-4</v>
      </c>
      <c r="H64" s="4">
        <f t="shared" si="3"/>
        <v>-86.446330680813432</v>
      </c>
      <c r="I64" s="24">
        <f t="shared" si="4"/>
        <v>7.3698076923076918</v>
      </c>
    </row>
    <row r="65" spans="1:9" ht="44.25" customHeight="1" x14ac:dyDescent="0.2">
      <c r="A65" s="15" t="s">
        <v>51</v>
      </c>
      <c r="B65" s="4">
        <f>SUM(B66+B69)</f>
        <v>14774.56594</v>
      </c>
      <c r="C65" s="5">
        <f t="shared" si="0"/>
        <v>4.5299063435874955E-2</v>
      </c>
      <c r="D65" s="4">
        <f>SUM(D66+D69)</f>
        <v>34832.399999999994</v>
      </c>
      <c r="E65" s="5">
        <f t="shared" si="1"/>
        <v>4.8159978859385839E-2</v>
      </c>
      <c r="F65" s="4">
        <f>SUM(F66+F69)</f>
        <v>19877.280610000002</v>
      </c>
      <c r="G65" s="5">
        <f t="shared" si="2"/>
        <v>6.1054578033553575E-2</v>
      </c>
      <c r="H65" s="4">
        <f t="shared" si="3"/>
        <v>34.537154531119853</v>
      </c>
      <c r="I65" s="24">
        <f t="shared" si="4"/>
        <v>57.065492501234495</v>
      </c>
    </row>
    <row r="66" spans="1:9" ht="37.5" customHeight="1" x14ac:dyDescent="0.2">
      <c r="A66" s="16" t="s">
        <v>52</v>
      </c>
      <c r="B66" s="4">
        <f>SUM(B67:B68)</f>
        <v>8049.3859300000004</v>
      </c>
      <c r="C66" s="5">
        <f t="shared" si="0"/>
        <v>2.4679550339663604E-2</v>
      </c>
      <c r="D66" s="4">
        <f>SUM(D67:D68)</f>
        <v>28603.1</v>
      </c>
      <c r="E66" s="5">
        <f t="shared" si="1"/>
        <v>3.9547223025484871E-2</v>
      </c>
      <c r="F66" s="4">
        <f>SUM(F67:F68)</f>
        <v>17149.20969</v>
      </c>
      <c r="G66" s="5">
        <f t="shared" si="2"/>
        <v>5.2675100873965978E-2</v>
      </c>
      <c r="H66" s="4">
        <f t="shared" si="3"/>
        <v>113.04991261612921</v>
      </c>
      <c r="I66" s="24">
        <f t="shared" si="4"/>
        <v>59.95577294069524</v>
      </c>
    </row>
    <row r="67" spans="1:9" ht="30" customHeight="1" x14ac:dyDescent="0.2">
      <c r="A67" s="7" t="s">
        <v>53</v>
      </c>
      <c r="B67" s="4">
        <v>5688</v>
      </c>
      <c r="C67" s="5">
        <f t="shared" si="0"/>
        <v>1.7439502038139522E-2</v>
      </c>
      <c r="D67" s="4">
        <v>19912</v>
      </c>
      <c r="E67" s="5">
        <f t="shared" si="1"/>
        <v>2.7530732853552755E-2</v>
      </c>
      <c r="F67" s="4">
        <v>12910</v>
      </c>
      <c r="G67" s="5">
        <f t="shared" si="2"/>
        <v>3.9654046138315129E-2</v>
      </c>
      <c r="H67" s="4">
        <f t="shared" si="3"/>
        <v>126.96905766526018</v>
      </c>
      <c r="I67" s="24">
        <f t="shared" si="4"/>
        <v>64.835275210928074</v>
      </c>
    </row>
    <row r="68" spans="1:9" ht="33.75" customHeight="1" x14ac:dyDescent="0.2">
      <c r="A68" s="7" t="s">
        <v>54</v>
      </c>
      <c r="B68" s="4">
        <v>2361.3859299999999</v>
      </c>
      <c r="C68" s="5">
        <f t="shared" si="0"/>
        <v>7.2400483015240833E-3</v>
      </c>
      <c r="D68" s="4">
        <v>8691.1</v>
      </c>
      <c r="E68" s="5">
        <f t="shared" si="1"/>
        <v>1.2016490171932119E-2</v>
      </c>
      <c r="F68" s="4">
        <v>4239.2096899999997</v>
      </c>
      <c r="G68" s="5">
        <f t="shared" si="2"/>
        <v>1.3021054735650855E-2</v>
      </c>
      <c r="H68" s="4">
        <f t="shared" si="3"/>
        <v>79.522103360715789</v>
      </c>
      <c r="I68" s="24">
        <f t="shared" si="4"/>
        <v>48.776445904430965</v>
      </c>
    </row>
    <row r="69" spans="1:9" ht="30" x14ac:dyDescent="0.2">
      <c r="A69" s="16" t="s">
        <v>55</v>
      </c>
      <c r="B69" s="4">
        <f>SUM(B70:B71)</f>
        <v>6725.18001</v>
      </c>
      <c r="C69" s="5">
        <f t="shared" si="0"/>
        <v>2.061951309621135E-2</v>
      </c>
      <c r="D69" s="4">
        <f>SUM(D70:D71)</f>
        <v>6229.2999999999993</v>
      </c>
      <c r="E69" s="5">
        <f t="shared" si="1"/>
        <v>8.6127558339009723E-3</v>
      </c>
      <c r="F69" s="4">
        <f>SUM(F70:F71)</f>
        <v>2728.0709200000001</v>
      </c>
      <c r="G69" s="5">
        <f t="shared" si="2"/>
        <v>8.3794771595875912E-3</v>
      </c>
      <c r="H69" s="4">
        <f t="shared" si="3"/>
        <v>-59.434975481050358</v>
      </c>
      <c r="I69" s="24">
        <f t="shared" si="4"/>
        <v>43.794181047629756</v>
      </c>
    </row>
    <row r="70" spans="1:9" ht="30" x14ac:dyDescent="0.2">
      <c r="A70" s="7" t="s">
        <v>56</v>
      </c>
      <c r="B70" s="4">
        <v>537.38217999999995</v>
      </c>
      <c r="C70" s="5">
        <f t="shared" ref="C70:C103" si="5">B70/$B$104</f>
        <v>1.6476226482717753E-3</v>
      </c>
      <c r="D70" s="4">
        <v>660.9</v>
      </c>
      <c r="E70" s="5">
        <f t="shared" ref="E70:E103" si="6">D70/$D$104</f>
        <v>9.1377367129936798E-4</v>
      </c>
      <c r="F70" s="4">
        <v>336.75</v>
      </c>
      <c r="G70" s="5">
        <f t="shared" ref="G70:G103" si="7">F70/$F$104</f>
        <v>1.0343532174343624E-3</v>
      </c>
      <c r="H70" s="4">
        <f t="shared" ref="H70:H103" si="8">F70/B70*100-100</f>
        <v>-37.335101063455433</v>
      </c>
      <c r="I70" s="24">
        <f t="shared" ref="I70:I103" si="9">F70/D70*100</f>
        <v>50.953245574216979</v>
      </c>
    </row>
    <row r="71" spans="1:9" ht="30" x14ac:dyDescent="0.2">
      <c r="A71" s="7" t="s">
        <v>57</v>
      </c>
      <c r="B71" s="4">
        <v>6187.7978300000004</v>
      </c>
      <c r="C71" s="5">
        <f t="shared" si="5"/>
        <v>1.8971890447939576E-2</v>
      </c>
      <c r="D71" s="4">
        <v>5568.4</v>
      </c>
      <c r="E71" s="5">
        <f t="shared" si="6"/>
        <v>7.698982162601605E-3</v>
      </c>
      <c r="F71" s="4">
        <v>2391.3209200000001</v>
      </c>
      <c r="G71" s="5">
        <f t="shared" si="7"/>
        <v>7.3451239421532281E-3</v>
      </c>
      <c r="H71" s="4">
        <f t="shared" si="8"/>
        <v>-61.354249351743931</v>
      </c>
      <c r="I71" s="24">
        <f t="shared" si="9"/>
        <v>42.944488901659369</v>
      </c>
    </row>
    <row r="72" spans="1:9" ht="15" x14ac:dyDescent="0.2">
      <c r="A72" s="15" t="s">
        <v>97</v>
      </c>
      <c r="B72" s="4">
        <f>SUM(B73+B95)</f>
        <v>23295.7127</v>
      </c>
      <c r="C72" s="5">
        <f t="shared" si="5"/>
        <v>7.14250402798106E-2</v>
      </c>
      <c r="D72" s="4">
        <f>SUM(D73+D95)</f>
        <v>84224.411000000007</v>
      </c>
      <c r="E72" s="5">
        <f t="shared" si="6"/>
        <v>0.11645036957557403</v>
      </c>
      <c r="F72" s="4">
        <f>SUM(F73+F95)</f>
        <v>20895.082779999997</v>
      </c>
      <c r="G72" s="5">
        <f t="shared" si="7"/>
        <v>6.4180834749963889E-2</v>
      </c>
      <c r="H72" s="4">
        <f t="shared" si="8"/>
        <v>-10.305028873402975</v>
      </c>
      <c r="I72" s="24">
        <f t="shared" si="9"/>
        <v>24.808820307452191</v>
      </c>
    </row>
    <row r="73" spans="1:9" ht="15" x14ac:dyDescent="0.2">
      <c r="A73" s="18" t="s">
        <v>107</v>
      </c>
      <c r="B73" s="4">
        <f>SUM(B74:B94)</f>
        <v>4490.7536200000004</v>
      </c>
      <c r="C73" s="5">
        <f t="shared" si="5"/>
        <v>1.3768724843314423E-2</v>
      </c>
      <c r="D73" s="4">
        <f>SUM(D74:D94)</f>
        <v>40943.811000000002</v>
      </c>
      <c r="E73" s="5">
        <f t="shared" si="6"/>
        <v>5.660973898389688E-2</v>
      </c>
      <c r="F73" s="4">
        <f>SUM(F74:F94)</f>
        <v>1539.94758</v>
      </c>
      <c r="G73" s="5">
        <f t="shared" si="7"/>
        <v>4.7300660253994367E-3</v>
      </c>
      <c r="H73" s="4">
        <f t="shared" si="8"/>
        <v>-65.70848213222618</v>
      </c>
      <c r="I73" s="24">
        <f t="shared" si="9"/>
        <v>3.7611241904179362</v>
      </c>
    </row>
    <row r="74" spans="1:9" ht="75" x14ac:dyDescent="0.2">
      <c r="A74" s="7" t="s">
        <v>64</v>
      </c>
      <c r="B74" s="4">
        <v>276.27580999999998</v>
      </c>
      <c r="C74" s="5">
        <f t="shared" si="5"/>
        <v>8.470662010519772E-4</v>
      </c>
      <c r="D74" s="4">
        <v>500</v>
      </c>
      <c r="E74" s="5">
        <f t="shared" si="6"/>
        <v>6.9131008571596915E-4</v>
      </c>
      <c r="F74" s="4">
        <v>338.38472000000002</v>
      </c>
      <c r="G74" s="5">
        <f t="shared" si="7"/>
        <v>1.0393743841503366E-3</v>
      </c>
      <c r="H74" s="4">
        <f t="shared" si="8"/>
        <v>22.480762973783342</v>
      </c>
      <c r="I74" s="24">
        <f t="shared" si="9"/>
        <v>67.676944000000006</v>
      </c>
    </row>
    <row r="75" spans="1:9" ht="60" x14ac:dyDescent="0.2">
      <c r="A75" s="7" t="s">
        <v>65</v>
      </c>
      <c r="B75" s="4">
        <v>802.94399999999996</v>
      </c>
      <c r="C75" s="5">
        <f t="shared" si="5"/>
        <v>2.4618395788523029E-3</v>
      </c>
      <c r="D75" s="4">
        <v>1236.9000000000001</v>
      </c>
      <c r="E75" s="5">
        <f t="shared" si="6"/>
        <v>1.7101628900441646E-3</v>
      </c>
      <c r="F75" s="4">
        <v>0</v>
      </c>
      <c r="G75" s="5">
        <f t="shared" si="7"/>
        <v>0</v>
      </c>
      <c r="H75" s="4">
        <f t="shared" si="8"/>
        <v>-100</v>
      </c>
      <c r="I75" s="24">
        <f t="shared" si="9"/>
        <v>0</v>
      </c>
    </row>
    <row r="76" spans="1:9" ht="60" x14ac:dyDescent="0.2">
      <c r="A76" s="7" t="s">
        <v>66</v>
      </c>
      <c r="B76" s="4">
        <v>246.42332999999999</v>
      </c>
      <c r="C76" s="5">
        <f t="shared" si="5"/>
        <v>7.5553800382913638E-4</v>
      </c>
      <c r="D76" s="4">
        <v>513.29999999999995</v>
      </c>
      <c r="E76" s="5">
        <f t="shared" si="6"/>
        <v>7.0969893399601381E-4</v>
      </c>
      <c r="F76" s="4">
        <v>249.49424999999999</v>
      </c>
      <c r="G76" s="5">
        <f t="shared" si="7"/>
        <v>7.6634055001892549E-4</v>
      </c>
      <c r="H76" s="4">
        <f t="shared" si="8"/>
        <v>1.246196940849714</v>
      </c>
      <c r="I76" s="24">
        <f t="shared" si="9"/>
        <v>48.605932203389834</v>
      </c>
    </row>
    <row r="77" spans="1:9" ht="45" x14ac:dyDescent="0.2">
      <c r="A77" s="7" t="s">
        <v>67</v>
      </c>
      <c r="B77" s="4">
        <v>13.59769</v>
      </c>
      <c r="C77" s="5">
        <f t="shared" si="5"/>
        <v>4.1690742346868739E-5</v>
      </c>
      <c r="D77" s="4">
        <v>51.3</v>
      </c>
      <c r="E77" s="5">
        <f t="shared" si="6"/>
        <v>7.0928414794458434E-5</v>
      </c>
      <c r="F77" s="4">
        <v>20.537780000000001</v>
      </c>
      <c r="G77" s="5">
        <f t="shared" si="7"/>
        <v>6.3083352106782782E-5</v>
      </c>
      <c r="H77" s="4">
        <f t="shared" si="8"/>
        <v>51.038742609958035</v>
      </c>
      <c r="I77" s="24">
        <f t="shared" si="9"/>
        <v>40.03465886939572</v>
      </c>
    </row>
    <row r="78" spans="1:9" ht="50.25" customHeight="1" x14ac:dyDescent="0.2">
      <c r="A78" s="7" t="s">
        <v>68</v>
      </c>
      <c r="B78" s="4">
        <v>586.07992000000002</v>
      </c>
      <c r="C78" s="5">
        <f t="shared" si="5"/>
        <v>1.7969307242181167E-3</v>
      </c>
      <c r="D78" s="4">
        <v>1412</v>
      </c>
      <c r="E78" s="5">
        <f t="shared" si="6"/>
        <v>1.9522596820618968E-3</v>
      </c>
      <c r="F78" s="4">
        <v>676.93658000000005</v>
      </c>
      <c r="G78" s="5">
        <f t="shared" si="7"/>
        <v>2.0792621515130327E-3</v>
      </c>
      <c r="H78" s="4">
        <f t="shared" si="8"/>
        <v>15.502435231017643</v>
      </c>
      <c r="I78" s="24">
        <f t="shared" si="9"/>
        <v>47.94168413597734</v>
      </c>
    </row>
    <row r="79" spans="1:9" ht="50.25" customHeight="1" x14ac:dyDescent="0.2">
      <c r="A79" s="7" t="s">
        <v>93</v>
      </c>
      <c r="B79" s="4">
        <v>0</v>
      </c>
      <c r="C79" s="5">
        <f t="shared" si="5"/>
        <v>0</v>
      </c>
      <c r="D79" s="4">
        <v>4086.6610000000001</v>
      </c>
      <c r="E79" s="5">
        <f t="shared" si="6"/>
        <v>5.6502999324042165E-3</v>
      </c>
      <c r="F79" s="4">
        <v>0</v>
      </c>
      <c r="G79" s="5">
        <f t="shared" si="7"/>
        <v>0</v>
      </c>
      <c r="H79" s="4" t="s">
        <v>100</v>
      </c>
      <c r="I79" s="24">
        <f t="shared" si="9"/>
        <v>0</v>
      </c>
    </row>
    <row r="80" spans="1:9" ht="50.25" customHeight="1" x14ac:dyDescent="0.2">
      <c r="A80" s="7" t="s">
        <v>94</v>
      </c>
      <c r="B80" s="4">
        <v>0</v>
      </c>
      <c r="C80" s="5">
        <f t="shared" si="5"/>
        <v>0</v>
      </c>
      <c r="D80" s="4">
        <v>900</v>
      </c>
      <c r="E80" s="5">
        <f t="shared" si="6"/>
        <v>1.2443581542887444E-3</v>
      </c>
      <c r="F80" s="4">
        <v>0</v>
      </c>
      <c r="G80" s="5">
        <f t="shared" si="7"/>
        <v>0</v>
      </c>
      <c r="H80" s="4" t="s">
        <v>100</v>
      </c>
      <c r="I80" s="24">
        <f t="shared" si="9"/>
        <v>0</v>
      </c>
    </row>
    <row r="81" spans="1:9" ht="50.25" customHeight="1" x14ac:dyDescent="0.2">
      <c r="A81" s="7" t="s">
        <v>105</v>
      </c>
      <c r="B81" s="4">
        <v>0</v>
      </c>
      <c r="C81" s="5">
        <f t="shared" si="5"/>
        <v>0</v>
      </c>
      <c r="D81" s="4">
        <v>20000</v>
      </c>
      <c r="E81" s="5">
        <f t="shared" si="6"/>
        <v>2.7652403428638766E-2</v>
      </c>
      <c r="F81" s="4">
        <v>0</v>
      </c>
      <c r="G81" s="5">
        <f t="shared" si="7"/>
        <v>0</v>
      </c>
      <c r="H81" s="4" t="s">
        <v>100</v>
      </c>
      <c r="I81" s="24">
        <f t="shared" si="9"/>
        <v>0</v>
      </c>
    </row>
    <row r="82" spans="1:9" ht="63.75" customHeight="1" x14ac:dyDescent="0.2">
      <c r="A82" s="19" t="s">
        <v>95</v>
      </c>
      <c r="B82" s="4">
        <v>0</v>
      </c>
      <c r="C82" s="5">
        <f t="shared" si="5"/>
        <v>0</v>
      </c>
      <c r="D82" s="4">
        <v>32.4</v>
      </c>
      <c r="E82" s="5">
        <f t="shared" si="6"/>
        <v>4.4796893554394799E-5</v>
      </c>
      <c r="F82" s="4">
        <v>0</v>
      </c>
      <c r="G82" s="5">
        <f t="shared" si="7"/>
        <v>0</v>
      </c>
      <c r="H82" s="4" t="s">
        <v>100</v>
      </c>
      <c r="I82" s="24">
        <f t="shared" si="9"/>
        <v>0</v>
      </c>
    </row>
    <row r="83" spans="1:9" ht="30" x14ac:dyDescent="0.2">
      <c r="A83" s="7" t="s">
        <v>69</v>
      </c>
      <c r="B83" s="4">
        <v>108.22787</v>
      </c>
      <c r="C83" s="5">
        <f t="shared" si="5"/>
        <v>3.3182843872160673E-4</v>
      </c>
      <c r="D83" s="4">
        <v>574.5</v>
      </c>
      <c r="E83" s="5">
        <f t="shared" si="6"/>
        <v>7.9431528848764857E-4</v>
      </c>
      <c r="F83" s="4">
        <v>179.95151999999999</v>
      </c>
      <c r="G83" s="5">
        <f t="shared" si="7"/>
        <v>5.5273476969325611E-4</v>
      </c>
      <c r="H83" s="4">
        <f t="shared" si="8"/>
        <v>66.270961444589091</v>
      </c>
      <c r="I83" s="24">
        <f t="shared" si="9"/>
        <v>31.323154046997388</v>
      </c>
    </row>
    <row r="84" spans="1:9" ht="60" x14ac:dyDescent="0.2">
      <c r="A84" s="7" t="s">
        <v>70</v>
      </c>
      <c r="B84" s="4">
        <v>0.96</v>
      </c>
      <c r="C84" s="5">
        <f t="shared" si="5"/>
        <v>2.9433758714159528E-6</v>
      </c>
      <c r="D84" s="4">
        <v>11.6</v>
      </c>
      <c r="E84" s="5">
        <f t="shared" si="6"/>
        <v>1.6038393988610482E-5</v>
      </c>
      <c r="F84" s="4">
        <v>11.6</v>
      </c>
      <c r="G84" s="5">
        <f t="shared" si="7"/>
        <v>3.5630281580515526E-5</v>
      </c>
      <c r="H84" s="4">
        <f t="shared" si="8"/>
        <v>1108.3333333333335</v>
      </c>
      <c r="I84" s="24">
        <f t="shared" si="9"/>
        <v>100</v>
      </c>
    </row>
    <row r="85" spans="1:9" ht="18" customHeight="1" x14ac:dyDescent="0.2">
      <c r="A85" s="7" t="s">
        <v>71</v>
      </c>
      <c r="B85" s="4">
        <v>0</v>
      </c>
      <c r="C85" s="5">
        <f t="shared" si="5"/>
        <v>0</v>
      </c>
      <c r="D85" s="4">
        <v>0</v>
      </c>
      <c r="E85" s="5">
        <f t="shared" si="6"/>
        <v>0</v>
      </c>
      <c r="F85" s="4">
        <v>0</v>
      </c>
      <c r="G85" s="5">
        <f t="shared" si="7"/>
        <v>0</v>
      </c>
      <c r="H85" s="4" t="s">
        <v>100</v>
      </c>
      <c r="I85" s="4" t="s">
        <v>100</v>
      </c>
    </row>
    <row r="86" spans="1:9" ht="48.75" customHeight="1" x14ac:dyDescent="0.2">
      <c r="A86" s="7" t="s">
        <v>106</v>
      </c>
      <c r="B86" s="4">
        <v>0</v>
      </c>
      <c r="C86" s="5">
        <f t="shared" si="5"/>
        <v>0</v>
      </c>
      <c r="D86" s="4">
        <v>1255.9000000000001</v>
      </c>
      <c r="E86" s="5">
        <f t="shared" si="6"/>
        <v>1.7364326733013715E-3</v>
      </c>
      <c r="F86" s="4">
        <v>0</v>
      </c>
      <c r="G86" s="5">
        <f t="shared" si="7"/>
        <v>0</v>
      </c>
      <c r="H86" s="4" t="s">
        <v>100</v>
      </c>
      <c r="I86" s="24">
        <f t="shared" si="9"/>
        <v>0</v>
      </c>
    </row>
    <row r="87" spans="1:9" ht="15" x14ac:dyDescent="0.2">
      <c r="A87" s="7" t="s">
        <v>72</v>
      </c>
      <c r="B87" s="4">
        <v>20.184999999999999</v>
      </c>
      <c r="C87" s="5">
        <f t="shared" si="5"/>
        <v>6.1887543713053122E-5</v>
      </c>
      <c r="D87" s="4">
        <v>50</v>
      </c>
      <c r="E87" s="5">
        <f t="shared" si="6"/>
        <v>6.9131008571596909E-5</v>
      </c>
      <c r="F87" s="4">
        <v>45.33173</v>
      </c>
      <c r="G87" s="5">
        <f t="shared" si="7"/>
        <v>1.3923985383033647E-4</v>
      </c>
      <c r="H87" s="4">
        <f t="shared" si="8"/>
        <v>124.58127322269013</v>
      </c>
      <c r="I87" s="24">
        <f t="shared" si="9"/>
        <v>90.663460000000001</v>
      </c>
    </row>
    <row r="88" spans="1:9" ht="30" x14ac:dyDescent="0.2">
      <c r="A88" s="7" t="s">
        <v>73</v>
      </c>
      <c r="B88" s="4">
        <v>0</v>
      </c>
      <c r="C88" s="5">
        <f t="shared" si="5"/>
        <v>0</v>
      </c>
      <c r="D88" s="4">
        <v>100</v>
      </c>
      <c r="E88" s="5">
        <f t="shared" si="6"/>
        <v>1.3826201714319382E-4</v>
      </c>
      <c r="F88" s="4">
        <v>0</v>
      </c>
      <c r="G88" s="5">
        <f t="shared" si="7"/>
        <v>0</v>
      </c>
      <c r="H88" s="4" t="s">
        <v>100</v>
      </c>
      <c r="I88" s="24">
        <f t="shared" si="9"/>
        <v>0</v>
      </c>
    </row>
    <row r="89" spans="1:9" ht="45" x14ac:dyDescent="0.2">
      <c r="A89" s="7" t="s">
        <v>74</v>
      </c>
      <c r="B89" s="4">
        <v>0</v>
      </c>
      <c r="C89" s="5">
        <f t="shared" si="5"/>
        <v>0</v>
      </c>
      <c r="D89" s="4">
        <v>9976.25</v>
      </c>
      <c r="E89" s="5">
        <f t="shared" si="6"/>
        <v>1.3793364485247874E-2</v>
      </c>
      <c r="F89" s="4">
        <v>0</v>
      </c>
      <c r="G89" s="5">
        <f t="shared" si="7"/>
        <v>0</v>
      </c>
      <c r="H89" s="4" t="s">
        <v>100</v>
      </c>
      <c r="I89" s="24">
        <f t="shared" si="9"/>
        <v>0</v>
      </c>
    </row>
    <row r="90" spans="1:9" ht="30" x14ac:dyDescent="0.2">
      <c r="A90" s="7" t="s">
        <v>75</v>
      </c>
      <c r="B90" s="4">
        <v>38</v>
      </c>
      <c r="C90" s="5">
        <f t="shared" si="5"/>
        <v>1.1650862824354813E-4</v>
      </c>
      <c r="D90" s="4">
        <v>243</v>
      </c>
      <c r="E90" s="5">
        <f t="shared" si="6"/>
        <v>3.3597670165796099E-4</v>
      </c>
      <c r="F90" s="4">
        <v>17.710999999999999</v>
      </c>
      <c r="G90" s="5">
        <f t="shared" si="7"/>
        <v>5.4400682506250898E-5</v>
      </c>
      <c r="H90" s="4">
        <f t="shared" si="8"/>
        <v>-53.392105263157895</v>
      </c>
      <c r="I90" s="24">
        <f t="shared" si="9"/>
        <v>7.288477366255143</v>
      </c>
    </row>
    <row r="91" spans="1:9" ht="30" x14ac:dyDescent="0.2">
      <c r="A91" s="7" t="s">
        <v>85</v>
      </c>
      <c r="B91" s="4">
        <v>0</v>
      </c>
      <c r="C91" s="5">
        <f t="shared" si="5"/>
        <v>0</v>
      </c>
      <c r="D91" s="4">
        <v>0</v>
      </c>
      <c r="E91" s="5">
        <f t="shared" si="6"/>
        <v>0</v>
      </c>
      <c r="F91" s="4">
        <v>0</v>
      </c>
      <c r="G91" s="5">
        <f t="shared" si="7"/>
        <v>0</v>
      </c>
      <c r="H91" s="4" t="s">
        <v>100</v>
      </c>
      <c r="I91" s="24" t="s">
        <v>100</v>
      </c>
    </row>
    <row r="92" spans="1:9" ht="30" x14ac:dyDescent="0.2">
      <c r="A92" s="7" t="s">
        <v>76</v>
      </c>
      <c r="B92" s="4">
        <v>0</v>
      </c>
      <c r="C92" s="5">
        <f t="shared" si="5"/>
        <v>0</v>
      </c>
      <c r="D92" s="4">
        <v>0</v>
      </c>
      <c r="E92" s="5">
        <f t="shared" si="6"/>
        <v>0</v>
      </c>
      <c r="F92" s="4">
        <v>0</v>
      </c>
      <c r="G92" s="5">
        <f t="shared" si="7"/>
        <v>0</v>
      </c>
      <c r="H92" s="4" t="s">
        <v>100</v>
      </c>
      <c r="I92" s="24" t="s">
        <v>100</v>
      </c>
    </row>
    <row r="93" spans="1:9" ht="45" x14ac:dyDescent="0.2">
      <c r="A93" s="7" t="s">
        <v>77</v>
      </c>
      <c r="B93" s="4">
        <v>2398.06</v>
      </c>
      <c r="C93" s="5">
        <f t="shared" si="5"/>
        <v>7.3524916064663954E-3</v>
      </c>
      <c r="D93" s="4">
        <v>0</v>
      </c>
      <c r="E93" s="5">
        <f t="shared" si="6"/>
        <v>0</v>
      </c>
      <c r="F93" s="4">
        <v>0</v>
      </c>
      <c r="G93" s="5">
        <f t="shared" si="7"/>
        <v>0</v>
      </c>
      <c r="H93" s="4">
        <f t="shared" si="8"/>
        <v>-100</v>
      </c>
      <c r="I93" s="24" t="s">
        <v>100</v>
      </c>
    </row>
    <row r="94" spans="1:9" ht="45" x14ac:dyDescent="0.2">
      <c r="A94" s="7" t="s">
        <v>78</v>
      </c>
      <c r="B94" s="4">
        <v>0</v>
      </c>
      <c r="C94" s="5">
        <f t="shared" si="5"/>
        <v>0</v>
      </c>
      <c r="D94" s="4">
        <v>0</v>
      </c>
      <c r="E94" s="5">
        <f t="shared" si="6"/>
        <v>0</v>
      </c>
      <c r="F94" s="4">
        <v>0</v>
      </c>
      <c r="G94" s="5">
        <f t="shared" si="7"/>
        <v>0</v>
      </c>
      <c r="H94" s="4" t="s">
        <v>100</v>
      </c>
      <c r="I94" s="24" t="s">
        <v>100</v>
      </c>
    </row>
    <row r="95" spans="1:9" ht="30" x14ac:dyDescent="0.2">
      <c r="A95" s="16" t="s">
        <v>108</v>
      </c>
      <c r="B95" s="4">
        <f>SUM(B96:B100)</f>
        <v>18804.959080000001</v>
      </c>
      <c r="C95" s="5">
        <f t="shared" si="5"/>
        <v>5.7656315436496186E-2</v>
      </c>
      <c r="D95" s="4">
        <f>SUM(D96:D100)</f>
        <v>43280.600000000006</v>
      </c>
      <c r="E95" s="5">
        <f t="shared" si="6"/>
        <v>5.9840630591677157E-2</v>
      </c>
      <c r="F95" s="4">
        <f>SUM(F96:F100)</f>
        <v>19355.135199999997</v>
      </c>
      <c r="G95" s="5">
        <f t="shared" si="7"/>
        <v>5.9450768724564451E-2</v>
      </c>
      <c r="H95" s="4">
        <f t="shared" si="8"/>
        <v>2.9256969805647515</v>
      </c>
      <c r="I95" s="24">
        <f t="shared" si="9"/>
        <v>44.720117558444187</v>
      </c>
    </row>
    <row r="96" spans="1:9" ht="30" x14ac:dyDescent="0.2">
      <c r="A96" s="7" t="s">
        <v>79</v>
      </c>
      <c r="B96" s="4">
        <v>988.57374000000004</v>
      </c>
      <c r="C96" s="5">
        <f t="shared" si="5"/>
        <v>3.030983430657737E-3</v>
      </c>
      <c r="D96" s="4">
        <v>2828</v>
      </c>
      <c r="E96" s="5">
        <f t="shared" si="6"/>
        <v>3.9100498448095215E-3</v>
      </c>
      <c r="F96" s="4">
        <v>1340.8666900000001</v>
      </c>
      <c r="G96" s="5">
        <f t="shared" si="7"/>
        <v>4.1185739419511919E-3</v>
      </c>
      <c r="H96" s="4">
        <f t="shared" si="8"/>
        <v>35.636486763243369</v>
      </c>
      <c r="I96" s="24">
        <f t="shared" si="9"/>
        <v>47.413956506364926</v>
      </c>
    </row>
    <row r="97" spans="1:9" ht="15" x14ac:dyDescent="0.2">
      <c r="A97" s="7" t="s">
        <v>80</v>
      </c>
      <c r="B97" s="4">
        <v>1139.5507500000001</v>
      </c>
      <c r="C97" s="5">
        <f t="shared" si="5"/>
        <v>3.4938814393791176E-3</v>
      </c>
      <c r="D97" s="4">
        <v>1598</v>
      </c>
      <c r="E97" s="5">
        <f t="shared" si="6"/>
        <v>2.2094270339482374E-3</v>
      </c>
      <c r="F97" s="4">
        <v>778.21308999999997</v>
      </c>
      <c r="G97" s="5">
        <f t="shared" si="7"/>
        <v>2.3903406488226787E-3</v>
      </c>
      <c r="H97" s="4">
        <f t="shared" si="8"/>
        <v>-31.708781728238094</v>
      </c>
      <c r="I97" s="24">
        <f t="shared" si="9"/>
        <v>48.69919211514393</v>
      </c>
    </row>
    <row r="98" spans="1:9" ht="30" customHeight="1" x14ac:dyDescent="0.2">
      <c r="A98" s="7" t="s">
        <v>81</v>
      </c>
      <c r="B98" s="4">
        <v>0</v>
      </c>
      <c r="C98" s="5">
        <f t="shared" si="5"/>
        <v>0</v>
      </c>
      <c r="D98" s="4">
        <v>33243.300000000003</v>
      </c>
      <c r="E98" s="5">
        <f t="shared" si="6"/>
        <v>4.5962857144963357E-2</v>
      </c>
      <c r="F98" s="4">
        <v>14628.913269999999</v>
      </c>
      <c r="G98" s="5">
        <f t="shared" si="7"/>
        <v>4.4933818881641392E-2</v>
      </c>
      <c r="H98" s="4" t="s">
        <v>100</v>
      </c>
      <c r="I98" s="24">
        <f t="shared" si="9"/>
        <v>44.005598932717263</v>
      </c>
    </row>
    <row r="99" spans="1:9" ht="62.25" customHeight="1" x14ac:dyDescent="0.2">
      <c r="A99" s="7" t="s">
        <v>96</v>
      </c>
      <c r="B99" s="4">
        <v>14335.936240000001</v>
      </c>
      <c r="C99" s="5">
        <f t="shared" si="5"/>
        <v>4.3954217523930771E-2</v>
      </c>
      <c r="D99" s="4">
        <v>0</v>
      </c>
      <c r="E99" s="5">
        <f t="shared" si="6"/>
        <v>0</v>
      </c>
      <c r="F99" s="4">
        <v>0</v>
      </c>
      <c r="G99" s="5">
        <f t="shared" si="7"/>
        <v>0</v>
      </c>
      <c r="H99" s="4">
        <f t="shared" si="8"/>
        <v>-100</v>
      </c>
      <c r="I99" s="24" t="s">
        <v>100</v>
      </c>
    </row>
    <row r="100" spans="1:9" ht="30" x14ac:dyDescent="0.2">
      <c r="A100" s="7" t="s">
        <v>82</v>
      </c>
      <c r="B100" s="4">
        <v>2340.8983499999999</v>
      </c>
      <c r="C100" s="5">
        <f t="shared" si="5"/>
        <v>7.1772330425285578E-3</v>
      </c>
      <c r="D100" s="4">
        <v>5611.3</v>
      </c>
      <c r="E100" s="5">
        <f t="shared" si="6"/>
        <v>7.7582965679560351E-3</v>
      </c>
      <c r="F100" s="4">
        <v>2607.1421500000001</v>
      </c>
      <c r="G100" s="5">
        <f t="shared" si="7"/>
        <v>8.008035252149194E-3</v>
      </c>
      <c r="H100" s="4">
        <f t="shared" si="8"/>
        <v>11.373573739329615</v>
      </c>
      <c r="I100" s="24">
        <f t="shared" si="9"/>
        <v>46.462355425658941</v>
      </c>
    </row>
    <row r="101" spans="1:9" ht="28.5" x14ac:dyDescent="0.2">
      <c r="A101" s="15" t="s">
        <v>98</v>
      </c>
      <c r="B101" s="4">
        <f>SUM(B102)</f>
        <v>24058.14315</v>
      </c>
      <c r="C101" s="5">
        <f t="shared" si="5"/>
        <v>7.3762664644563533E-2</v>
      </c>
      <c r="D101" s="4">
        <f>SUM(D102)</f>
        <v>33891.4</v>
      </c>
      <c r="E101" s="5">
        <f t="shared" si="6"/>
        <v>4.6858933278068393E-2</v>
      </c>
      <c r="F101" s="4">
        <f>SUM(F102)</f>
        <v>1135.652</v>
      </c>
      <c r="G101" s="5">
        <f t="shared" si="7"/>
        <v>3.4882414256444502E-3</v>
      </c>
      <c r="H101" s="4">
        <f t="shared" si="8"/>
        <v>-95.279552570124267</v>
      </c>
      <c r="I101" s="24">
        <f t="shared" si="9"/>
        <v>3.3508559693609588</v>
      </c>
    </row>
    <row r="102" spans="1:9" ht="30" x14ac:dyDescent="0.2">
      <c r="A102" s="16" t="s">
        <v>99</v>
      </c>
      <c r="B102" s="4">
        <f>SUM(B103)</f>
        <v>24058.14315</v>
      </c>
      <c r="C102" s="5">
        <f t="shared" si="5"/>
        <v>7.3762664644563533E-2</v>
      </c>
      <c r="D102" s="4">
        <f>SUM(D103)</f>
        <v>33891.4</v>
      </c>
      <c r="E102" s="5">
        <f t="shared" si="6"/>
        <v>4.6858933278068393E-2</v>
      </c>
      <c r="F102" s="4">
        <f>SUM(F103)</f>
        <v>1135.652</v>
      </c>
      <c r="G102" s="5">
        <f t="shared" si="7"/>
        <v>3.4882414256444502E-3</v>
      </c>
      <c r="H102" s="4">
        <f t="shared" si="8"/>
        <v>-95.279552570124267</v>
      </c>
      <c r="I102" s="24">
        <f t="shared" si="9"/>
        <v>3.3508559693609588</v>
      </c>
    </row>
    <row r="103" spans="1:9" ht="77.25" customHeight="1" x14ac:dyDescent="0.2">
      <c r="A103" s="7" t="s">
        <v>63</v>
      </c>
      <c r="B103" s="4">
        <v>24058.14315</v>
      </c>
      <c r="C103" s="5">
        <f t="shared" si="5"/>
        <v>7.3762664644563533E-2</v>
      </c>
      <c r="D103" s="4">
        <v>33891.4</v>
      </c>
      <c r="E103" s="5">
        <f t="shared" si="6"/>
        <v>4.6858933278068393E-2</v>
      </c>
      <c r="F103" s="4">
        <v>1135.652</v>
      </c>
      <c r="G103" s="5">
        <f t="shared" si="7"/>
        <v>3.4882414256444502E-3</v>
      </c>
      <c r="H103" s="4">
        <f t="shared" si="8"/>
        <v>-95.279552570124267</v>
      </c>
      <c r="I103" s="24">
        <f t="shared" si="9"/>
        <v>3.3508559693609588</v>
      </c>
    </row>
    <row r="104" spans="1:9" ht="15" x14ac:dyDescent="0.2">
      <c r="A104" s="18" t="s">
        <v>83</v>
      </c>
      <c r="B104" s="22">
        <f t="shared" ref="B104:C104" si="10">SUM(B5+B21+B35+B37+B48+B55+B58+B60+B65+B72+B101)</f>
        <v>326156.10167999996</v>
      </c>
      <c r="C104" s="22" t="s">
        <v>100</v>
      </c>
      <c r="D104" s="22">
        <f>SUM(D5+D21+D35+D37+D48+D55+D58+D60+D65+D72+D101)</f>
        <v>723264.4370899999</v>
      </c>
      <c r="E104" s="22" t="s">
        <v>100</v>
      </c>
      <c r="F104" s="22">
        <f t="shared" ref="F104" si="11">SUM(F5+F21+F35+F37+F48+F55+F58+F60+F65+F72+F101)</f>
        <v>325565.76837000012</v>
      </c>
      <c r="G104" s="23" t="s">
        <v>86</v>
      </c>
      <c r="H104" s="4">
        <f t="shared" ref="H72:H104" si="12">F104/B104*100-100</f>
        <v>-0.18099716882777273</v>
      </c>
      <c r="I104" s="17">
        <f t="shared" ref="I72:I104" si="13">F104/D104*100/100</f>
        <v>0.4501337984761003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2023-03-02T10:51:21Z</dcterms:modified>
</cp:coreProperties>
</file>