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7\Desktop\МОНИТОРИНГ ОТКРЫТОСТИ\Мониторинг открытости 2022\"/>
    </mc:Choice>
  </mc:AlternateContent>
  <bookViews>
    <workbookView xWindow="-120" yWindow="-120" windowWidth="29040" windowHeight="15840"/>
  </bookViews>
  <sheets>
    <sheet name="НА 01.04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52511"/>
</workbook>
</file>

<file path=xl/calcChain.xml><?xml version="1.0" encoding="utf-8"?>
<calcChain xmlns="http://schemas.openxmlformats.org/spreadsheetml/2006/main">
  <c r="I6" i="3" l="1"/>
  <c r="I7" i="3"/>
  <c r="I9" i="3"/>
  <c r="I10" i="3"/>
  <c r="I12" i="3"/>
  <c r="I13" i="3"/>
  <c r="I14" i="3"/>
  <c r="I16" i="3"/>
  <c r="I17" i="3"/>
  <c r="I18" i="3"/>
  <c r="I20" i="3"/>
  <c r="I21" i="3"/>
  <c r="I22" i="3"/>
  <c r="I23" i="3"/>
  <c r="I24" i="3"/>
  <c r="I25" i="3"/>
  <c r="I26" i="3"/>
  <c r="I27" i="3"/>
  <c r="I28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92" i="3"/>
  <c r="I93" i="3"/>
  <c r="I94" i="3"/>
  <c r="I95" i="3"/>
  <c r="I96" i="3"/>
  <c r="I97" i="3"/>
  <c r="I98" i="3"/>
  <c r="I99" i="3"/>
  <c r="I100" i="3"/>
  <c r="I5" i="3"/>
  <c r="H20" i="3"/>
  <c r="H21" i="3"/>
  <c r="H22" i="3"/>
  <c r="H23" i="3"/>
  <c r="H24" i="3"/>
  <c r="H25" i="3"/>
  <c r="H27" i="3"/>
  <c r="H28" i="3"/>
  <c r="H31" i="3"/>
  <c r="H32" i="3"/>
  <c r="H34" i="3"/>
  <c r="H37" i="3"/>
  <c r="H38" i="3"/>
  <c r="H39" i="3"/>
  <c r="H40" i="3"/>
  <c r="H48" i="3"/>
  <c r="H51" i="3"/>
  <c r="H52" i="3"/>
  <c r="H53" i="3"/>
  <c r="H54" i="3"/>
  <c r="H55" i="3"/>
  <c r="H57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81" i="3"/>
  <c r="H84" i="3"/>
  <c r="H87" i="3"/>
  <c r="H92" i="3"/>
  <c r="H93" i="3"/>
  <c r="H94" i="3"/>
  <c r="H95" i="3"/>
  <c r="H97" i="3"/>
  <c r="H11" i="3"/>
  <c r="H13" i="3"/>
  <c r="H14" i="3"/>
  <c r="H15" i="3"/>
  <c r="H6" i="3"/>
  <c r="H7" i="3"/>
  <c r="H8" i="3"/>
  <c r="H9" i="3"/>
  <c r="H10" i="3"/>
  <c r="H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9" i="3"/>
  <c r="G10" i="3"/>
  <c r="G11" i="3"/>
  <c r="G12" i="3"/>
  <c r="G13" i="3"/>
  <c r="G14" i="3"/>
  <c r="G15" i="3"/>
  <c r="G6" i="3"/>
  <c r="G7" i="3"/>
  <c r="G8" i="3"/>
  <c r="G5" i="3"/>
  <c r="C91" i="3"/>
  <c r="C92" i="3"/>
  <c r="C93" i="3"/>
  <c r="C94" i="3"/>
  <c r="C95" i="3"/>
  <c r="C96" i="3"/>
  <c r="C97" i="3"/>
  <c r="C98" i="3"/>
  <c r="C99" i="3"/>
  <c r="C100" i="3"/>
  <c r="C82" i="3"/>
  <c r="C83" i="3"/>
  <c r="C84" i="3"/>
  <c r="C85" i="3"/>
  <c r="C86" i="3"/>
  <c r="C87" i="3"/>
  <c r="C88" i="3"/>
  <c r="C89" i="3"/>
  <c r="C90" i="3"/>
  <c r="C81" i="3"/>
  <c r="C80" i="3"/>
  <c r="C77" i="3"/>
  <c r="C78" i="3"/>
  <c r="C79" i="3"/>
  <c r="B98" i="3"/>
  <c r="B99" i="3"/>
  <c r="B72" i="3"/>
  <c r="D92" i="3"/>
  <c r="F92" i="3"/>
  <c r="B92" i="3"/>
  <c r="B71" i="3" l="1"/>
  <c r="F5" i="3"/>
  <c r="F98" i="3"/>
  <c r="D98" i="3"/>
  <c r="D99" i="3"/>
  <c r="F99" i="3"/>
  <c r="F55" i="3"/>
  <c r="D55" i="3"/>
  <c r="F42" i="3"/>
  <c r="D42" i="3"/>
  <c r="F38" i="3"/>
  <c r="F22" i="3"/>
  <c r="D22" i="3"/>
  <c r="B101" i="3" l="1"/>
  <c r="F9" i="3"/>
  <c r="D9" i="3"/>
  <c r="C75" i="3" l="1"/>
  <c r="C73" i="3"/>
  <c r="C69" i="3"/>
  <c r="C67" i="3"/>
  <c r="C65" i="3"/>
  <c r="C63" i="3"/>
  <c r="C61" i="3"/>
  <c r="C59" i="3"/>
  <c r="C57" i="3"/>
  <c r="C55" i="3"/>
  <c r="C53" i="3"/>
  <c r="C51" i="3"/>
  <c r="C49" i="3"/>
  <c r="C47" i="3"/>
  <c r="C45" i="3"/>
  <c r="C37" i="3"/>
  <c r="C39" i="3"/>
  <c r="C41" i="3"/>
  <c r="C43" i="3"/>
  <c r="C35" i="3"/>
  <c r="C33" i="3"/>
  <c r="C31" i="3"/>
  <c r="C29" i="3"/>
  <c r="C27" i="3"/>
  <c r="C26" i="3"/>
  <c r="C24" i="3"/>
  <c r="C22" i="3"/>
  <c r="C21" i="3"/>
  <c r="C18" i="3"/>
  <c r="C16" i="3"/>
  <c r="C12" i="3"/>
  <c r="C14" i="3"/>
  <c r="C10" i="3"/>
  <c r="C6" i="3"/>
  <c r="C8" i="3"/>
  <c r="C76" i="3"/>
  <c r="C74" i="3"/>
  <c r="C70" i="3"/>
  <c r="C68" i="3"/>
  <c r="C66" i="3"/>
  <c r="C64" i="3"/>
  <c r="C62" i="3"/>
  <c r="C60" i="3"/>
  <c r="C58" i="3"/>
  <c r="C56" i="3"/>
  <c r="C54" i="3"/>
  <c r="C52" i="3"/>
  <c r="C50" i="3"/>
  <c r="C48" i="3"/>
  <c r="C46" i="3"/>
  <c r="C44" i="3"/>
  <c r="C38" i="3"/>
  <c r="C40" i="3"/>
  <c r="C42" i="3"/>
  <c r="C36" i="3"/>
  <c r="C34" i="3"/>
  <c r="C32" i="3"/>
  <c r="C30" i="3"/>
  <c r="C28" i="3"/>
  <c r="C25" i="3"/>
  <c r="C23" i="3"/>
  <c r="C20" i="3"/>
  <c r="C19" i="3"/>
  <c r="C17" i="3"/>
  <c r="C15" i="3"/>
  <c r="C13" i="3"/>
  <c r="C11" i="3"/>
  <c r="C9" i="3"/>
  <c r="C7" i="3"/>
  <c r="C72" i="3"/>
  <c r="C71" i="3"/>
  <c r="B27" i="3" l="1"/>
  <c r="B9" i="3"/>
  <c r="F71" i="3"/>
  <c r="F101" i="3" s="1"/>
  <c r="B55" i="3"/>
  <c r="F35" i="3"/>
  <c r="D35" i="3"/>
  <c r="B35" i="3"/>
  <c r="F58" i="3"/>
  <c r="B58" i="3"/>
  <c r="D58" i="3"/>
  <c r="D71" i="3"/>
  <c r="D101" i="3" l="1"/>
  <c r="E71" i="3" s="1"/>
  <c r="E18" i="3" l="1"/>
  <c r="E20" i="3"/>
  <c r="E22" i="3"/>
  <c r="E24" i="3"/>
  <c r="E26" i="3"/>
  <c r="E28" i="3"/>
  <c r="E30" i="3"/>
  <c r="E32" i="3"/>
  <c r="E34" i="3"/>
  <c r="E36" i="3"/>
  <c r="E38" i="3"/>
  <c r="E40" i="3"/>
  <c r="E42" i="3"/>
  <c r="E44" i="3"/>
  <c r="E46" i="3"/>
  <c r="E48" i="3"/>
  <c r="E50" i="3"/>
  <c r="E52" i="3"/>
  <c r="E54" i="3"/>
  <c r="E56" i="3"/>
  <c r="E58" i="3"/>
  <c r="E60" i="3"/>
  <c r="E62" i="3"/>
  <c r="E64" i="3"/>
  <c r="E66" i="3"/>
  <c r="E68" i="3"/>
  <c r="E70" i="3"/>
  <c r="E72" i="3"/>
  <c r="E74" i="3"/>
  <c r="E76" i="3"/>
  <c r="E78" i="3"/>
  <c r="E80" i="3"/>
  <c r="E82" i="3"/>
  <c r="E84" i="3"/>
  <c r="E86" i="3"/>
  <c r="E88" i="3"/>
  <c r="E90" i="3"/>
  <c r="E92" i="3"/>
  <c r="E94" i="3"/>
  <c r="E96" i="3"/>
  <c r="E98" i="3"/>
  <c r="E100" i="3"/>
  <c r="E7" i="3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3" i="3"/>
  <c r="E75" i="3"/>
  <c r="E77" i="3"/>
  <c r="E79" i="3"/>
  <c r="E81" i="3"/>
  <c r="E83" i="3"/>
  <c r="E85" i="3"/>
  <c r="E87" i="3"/>
  <c r="E89" i="3"/>
  <c r="E91" i="3"/>
  <c r="E93" i="3"/>
  <c r="E97" i="3"/>
  <c r="E6" i="3"/>
  <c r="E10" i="3"/>
  <c r="E14" i="3"/>
  <c r="E5" i="3"/>
  <c r="E95" i="3"/>
  <c r="E99" i="3"/>
  <c r="E8" i="3"/>
  <c r="E12" i="3"/>
  <c r="E16" i="3"/>
  <c r="B68" i="3"/>
  <c r="B65" i="3"/>
  <c r="B61" i="3"/>
  <c r="B53" i="3"/>
  <c r="B51" i="3"/>
  <c r="B49" i="3"/>
  <c r="B46" i="3"/>
  <c r="B42" i="3"/>
  <c r="B38" i="3"/>
  <c r="B31" i="3"/>
  <c r="B22" i="3"/>
  <c r="B17" i="3"/>
  <c r="B13" i="3"/>
  <c r="F61" i="3"/>
  <c r="F46" i="3"/>
  <c r="F31" i="3"/>
  <c r="F68" i="3"/>
  <c r="F65" i="3"/>
  <c r="F53" i="3"/>
  <c r="F51" i="3"/>
  <c r="F49" i="3"/>
  <c r="F27" i="3"/>
  <c r="F17" i="3"/>
  <c r="F13" i="3"/>
  <c r="B60" i="3" l="1"/>
  <c r="F60" i="3"/>
  <c r="F37" i="3"/>
  <c r="B21" i="3"/>
  <c r="B37" i="3"/>
  <c r="B64" i="3"/>
  <c r="B48" i="3"/>
  <c r="F64" i="3"/>
  <c r="F48" i="3"/>
  <c r="D27" i="3"/>
  <c r="D68" i="3"/>
  <c r="D65" i="3"/>
  <c r="D61" i="3"/>
  <c r="D53" i="3"/>
  <c r="D51" i="3"/>
  <c r="D49" i="3"/>
  <c r="D46" i="3"/>
  <c r="D38" i="3"/>
  <c r="D31" i="3"/>
  <c r="D17" i="3"/>
  <c r="D13" i="3"/>
  <c r="D60" i="3" l="1"/>
  <c r="F21" i="3"/>
  <c r="D48" i="3"/>
  <c r="D21" i="3"/>
  <c r="D64" i="3"/>
  <c r="D37" i="3"/>
  <c r="F6" i="3"/>
  <c r="D6" i="3"/>
  <c r="B6" i="3"/>
  <c r="D5" i="3" l="1"/>
  <c r="B5" i="3"/>
  <c r="C5" i="3" l="1"/>
  <c r="I101" i="3"/>
</calcChain>
</file>

<file path=xl/sharedStrings.xml><?xml version="1.0" encoding="utf-8"?>
<sst xmlns="http://schemas.openxmlformats.org/spreadsheetml/2006/main" count="165" uniqueCount="108">
  <si>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</si>
  <si>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</si>
  <si>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</si>
  <si>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</si>
  <si>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</si>
  <si>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</si>
  <si>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</si>
  <si>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</si>
  <si>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</si>
  <si>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</si>
  <si>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</si>
  <si>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</si>
  <si>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"Кадровое обеспечение системы начального общего, основного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</si>
  <si>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</si>
  <si>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</si>
  <si>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</si>
  <si>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</si>
  <si>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</si>
  <si>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</si>
  <si>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</si>
  <si>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</si>
  <si>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</si>
  <si>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</si>
  <si>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</si>
  <si>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</si>
  <si>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</si>
  <si>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</si>
  <si>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</si>
  <si>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</si>
  <si>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</si>
  <si>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</si>
  <si>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</si>
  <si>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</si>
  <si>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</si>
  <si>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</si>
  <si>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</si>
  <si>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4.2. Подпрограмма «Профилактика правонарушений»</t>
  </si>
  <si>
    <t>Основное мероприятие "Развитие воспитательной и пропагандитской работы с населением"</t>
  </si>
  <si>
    <t>4.3. Подпрограмма "Противодействие экстремизму на территории Кемского муниципального района"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</si>
  <si>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</si>
  <si>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</si>
  <si>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</si>
  <si>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</si>
  <si>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</si>
  <si>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</si>
  <si>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</si>
  <si>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</si>
  <si>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</si>
  <si>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</si>
  <si>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</si>
  <si>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</si>
  <si>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</si>
  <si>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</si>
  <si>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</si>
  <si>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</si>
  <si>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</si>
  <si>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</si>
  <si>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</si>
  <si>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</si>
  <si>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</si>
  <si>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</si>
  <si>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2.4. Основное мероприятие "Обеспечение реализации муниципальной программы"</t>
  </si>
  <si>
    <t>Основное мероприятие "Реализация мероприятий регионального проекта "Цифровая культура" национального проекта "Культура"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</si>
  <si>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</si>
  <si>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</si>
  <si>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</si>
  <si>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</si>
  <si>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</si>
  <si>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</si>
  <si>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</si>
  <si>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</si>
  <si>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Проведение Всероссийской переписи населения 2020 года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</si>
  <si>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</si>
  <si>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</si>
  <si>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</si>
  <si>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</si>
  <si>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</si>
  <si>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</si>
  <si>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Мероприятия по обеспечению охраны и сохранения объектов культурного наследия (памятников истории и культуры) муниципального значения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</si>
  <si>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</si>
  <si>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</si>
  <si>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</si>
  <si>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</si>
  <si>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</si>
  <si>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 xml:space="preserve">Основное мероприятие «Реализации дополнительного образования по общеразвивающей программе» </t>
  </si>
  <si>
    <t>Реализация мероприятий по предупреждению распространения коронавируса (Сovid-19)</t>
  </si>
  <si>
    <t>х</t>
  </si>
  <si>
    <t>Информация о расходах бюджета Кемского муниципального района по муниципальным программам и непрограмным направлениям деятельности за 1 квартал 2022 года</t>
  </si>
  <si>
    <t>Факт на 01.04.2021 отчетный год</t>
  </si>
  <si>
    <t>План на 2022 год по состоянию на 01.04.2022 (текущий ) год</t>
  </si>
  <si>
    <t>Факт на 01.04.2022 (текущий) год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</si>
  <si>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</si>
  <si>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</si>
  <si>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мероприятий по защите населения и территорий от чрезвычайных ситуаций природного и техногенного характера, гражданская оборона"</t>
  </si>
  <si>
    <t>Основное мероприятие "Обеспечение и реализация мероприятий по коммунальному хозяйству"</t>
  </si>
  <si>
    <t>8.2.Муниципальная программа "Обеспечение жильем и повышение качества жилищно-коммунальных услуг на территории Кемского района"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</si>
  <si>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</si>
  <si>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Реализация мероприятий на поддержку местных инициатив граждан, проживающих в муниципальных образованиях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</si>
  <si>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</si>
  <si>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</si>
  <si>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Осуществление полномочий по формированию, утверждению, исполнению и контролю за исполнением бюджетов (Иные закупки товаров, работ и услуг для обеспечения государственных (муниципальных) нужд)</t>
  </si>
  <si>
    <t>10. Непрограммные статьи расходов</t>
  </si>
  <si>
    <t>11. Адресная программа "Переселение граждан из аварийного жилищного фонда"</t>
  </si>
  <si>
    <t>11.1.Подпрограмма "Переселение граждан из аварийного жилищного фонда"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</si>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</sst>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7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/>
    <xf numFmtId="1" fontId="1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topLeftCell="A91" workbookViewId="0">
      <selection activeCell="A101" sqref="A101"/>
    </sheetView>
  </sheetViews>
  <sheetFormatPr defaultRowHeight="12.75" x14ac:dyDescent="0.2"/>
  <cols>
    <col min="1" max="1" width="54.85546875" style="18" customWidth="1"/>
    <col min="2" max="2" width="17.85546875" style="19" customWidth="1"/>
    <col min="3" max="3" width="14.28515625" style="6" customWidth="1"/>
    <col min="4" max="4" width="15.42578125" style="6" customWidth="1"/>
    <col min="5" max="5" width="15.7109375" style="6" customWidth="1"/>
    <col min="6" max="6" width="17.140625" style="6" customWidth="1"/>
    <col min="7" max="7" width="16" style="6" customWidth="1"/>
    <col min="8" max="9" width="15.85546875" style="6" customWidth="1"/>
    <col min="10" max="10" width="9.140625" style="6"/>
    <col min="11" max="11" width="20.85546875" style="6" customWidth="1"/>
    <col min="12" max="16384" width="9.140625" style="6"/>
  </cols>
  <sheetData>
    <row r="1" spans="1:14" ht="41.25" customHeight="1" x14ac:dyDescent="0.2">
      <c r="A1" s="8" t="s">
        <v>87</v>
      </c>
      <c r="B1" s="8"/>
      <c r="C1" s="8"/>
      <c r="D1" s="8"/>
      <c r="E1" s="8"/>
      <c r="F1" s="8"/>
      <c r="G1" s="8"/>
      <c r="H1" s="8"/>
      <c r="I1" s="8"/>
    </row>
    <row r="2" spans="1:14" ht="27" customHeight="1" x14ac:dyDescent="0.25">
      <c r="A2" s="9"/>
      <c r="B2" s="10"/>
      <c r="C2" s="1"/>
      <c r="D2" s="1"/>
      <c r="E2" s="1"/>
      <c r="F2" s="1"/>
      <c r="G2" s="1"/>
      <c r="H2" s="1"/>
      <c r="I2" s="11" t="s">
        <v>2</v>
      </c>
    </row>
    <row r="3" spans="1:14" ht="80.25" customHeight="1" x14ac:dyDescent="0.2">
      <c r="A3" s="2" t="s">
        <v>0</v>
      </c>
      <c r="B3" s="12" t="s">
        <v>88</v>
      </c>
      <c r="C3" s="2" t="s">
        <v>3</v>
      </c>
      <c r="D3" s="2" t="s">
        <v>89</v>
      </c>
      <c r="E3" s="2" t="s">
        <v>4</v>
      </c>
      <c r="F3" s="2" t="s">
        <v>90</v>
      </c>
      <c r="G3" s="2" t="s">
        <v>4</v>
      </c>
      <c r="H3" s="2" t="s">
        <v>1</v>
      </c>
      <c r="I3" s="2" t="s">
        <v>5</v>
      </c>
      <c r="K3" s="13"/>
    </row>
    <row r="4" spans="1:14" ht="15" x14ac:dyDescent="0.25">
      <c r="A4" s="2">
        <v>1</v>
      </c>
      <c r="B4" s="14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14" ht="42.75" x14ac:dyDescent="0.2">
      <c r="A5" s="15" t="s">
        <v>6</v>
      </c>
      <c r="B5" s="4">
        <f>SUM(B6+B9+B13+B17+B20)</f>
        <v>75555.766149999996</v>
      </c>
      <c r="C5" s="5">
        <f>B5/B101</f>
        <v>0.70146180250472645</v>
      </c>
      <c r="D5" s="4">
        <f>SUM(D6+D9+D13+D17+D20)</f>
        <v>418613.973</v>
      </c>
      <c r="E5" s="5">
        <f>D5/$D$101</f>
        <v>0.59602863941697271</v>
      </c>
      <c r="F5" s="4">
        <f>SUM(F6+F9+F13+F17+F20)</f>
        <v>80693.142110000001</v>
      </c>
      <c r="G5" s="5">
        <f>F5/$F$101</f>
        <v>0.68098610012277072</v>
      </c>
      <c r="H5" s="4">
        <f>F5/B5*100-100</f>
        <v>6.7994492303880918</v>
      </c>
      <c r="I5" s="20">
        <f>F5/D5*100</f>
        <v>19.276265799660731</v>
      </c>
    </row>
    <row r="6" spans="1:14" ht="38.25" customHeight="1" x14ac:dyDescent="0.2">
      <c r="A6" s="16" t="s">
        <v>7</v>
      </c>
      <c r="B6" s="4">
        <f>B7+B8</f>
        <v>18456.85413</v>
      </c>
      <c r="C6" s="5">
        <f>B6/B101</f>
        <v>0.17135393929953027</v>
      </c>
      <c r="D6" s="4">
        <f>D7+D8</f>
        <v>98302.9</v>
      </c>
      <c r="E6" s="5">
        <f t="shared" ref="E6:E69" si="0">D6/$D$101</f>
        <v>0.13996509318083064</v>
      </c>
      <c r="F6" s="4">
        <f>F7+F8</f>
        <v>20459.599999999999</v>
      </c>
      <c r="G6" s="5">
        <f t="shared" ref="G6:G69" si="1">F6/$F$101</f>
        <v>0.17266279202610466</v>
      </c>
      <c r="H6" s="4">
        <f t="shared" ref="H6:H69" si="2">F6/B6*100-100</f>
        <v>10.850960060115085</v>
      </c>
      <c r="I6" s="20">
        <f t="shared" ref="I6:I69" si="3">F6/D6*100</f>
        <v>20.812814270993023</v>
      </c>
    </row>
    <row r="7" spans="1:14" ht="45" x14ac:dyDescent="0.2">
      <c r="A7" s="7" t="s">
        <v>9</v>
      </c>
      <c r="B7" s="4">
        <v>18353.99368</v>
      </c>
      <c r="C7" s="5">
        <f>B7/B101</f>
        <v>0.17039898006425228</v>
      </c>
      <c r="D7" s="4">
        <v>98302.9</v>
      </c>
      <c r="E7" s="5">
        <f t="shared" si="0"/>
        <v>0.13996509318083064</v>
      </c>
      <c r="F7" s="4">
        <v>20459.599999999999</v>
      </c>
      <c r="G7" s="5">
        <f t="shared" si="1"/>
        <v>0.17266279202610466</v>
      </c>
      <c r="H7" s="4">
        <f t="shared" si="2"/>
        <v>11.472197041750306</v>
      </c>
      <c r="I7" s="20">
        <f t="shared" si="3"/>
        <v>20.812814270993023</v>
      </c>
    </row>
    <row r="8" spans="1:14" ht="30" x14ac:dyDescent="0.2">
      <c r="A8" s="7" t="s">
        <v>10</v>
      </c>
      <c r="B8" s="4">
        <v>102.86045</v>
      </c>
      <c r="C8" s="5">
        <f>B8/B101</f>
        <v>9.549592352779986E-4</v>
      </c>
      <c r="D8" s="4">
        <v>0</v>
      </c>
      <c r="E8" s="5">
        <f t="shared" si="0"/>
        <v>0</v>
      </c>
      <c r="F8" s="4">
        <v>0</v>
      </c>
      <c r="G8" s="5">
        <f t="shared" si="1"/>
        <v>0</v>
      </c>
      <c r="H8" s="4">
        <f t="shared" si="2"/>
        <v>-100</v>
      </c>
      <c r="I8" s="20" t="s">
        <v>104</v>
      </c>
    </row>
    <row r="9" spans="1:14" ht="30" x14ac:dyDescent="0.2">
      <c r="A9" s="16" t="s">
        <v>8</v>
      </c>
      <c r="B9" s="4">
        <f>B10+B11</f>
        <v>48540.968820000002</v>
      </c>
      <c r="C9" s="5">
        <f>B9/B101</f>
        <v>0.45065568412349327</v>
      </c>
      <c r="D9" s="4">
        <f>SUM(D10:D12)</f>
        <v>275509.57299999997</v>
      </c>
      <c r="E9" s="5">
        <f t="shared" si="0"/>
        <v>0.39227452147551967</v>
      </c>
      <c r="F9" s="4">
        <f>SUM(F10:F12)</f>
        <v>51608.517480000002</v>
      </c>
      <c r="G9" s="5">
        <f t="shared" si="1"/>
        <v>0.43553494303040274</v>
      </c>
      <c r="H9" s="4">
        <f t="shared" si="2"/>
        <v>6.3195043992119366</v>
      </c>
      <c r="I9" s="20">
        <f t="shared" si="3"/>
        <v>18.732023326100546</v>
      </c>
    </row>
    <row r="10" spans="1:14" ht="45" x14ac:dyDescent="0.2">
      <c r="A10" s="7" t="s">
        <v>11</v>
      </c>
      <c r="B10" s="4">
        <v>48116.17441</v>
      </c>
      <c r="C10" s="5">
        <f>B10/B101</f>
        <v>0.44671188118539634</v>
      </c>
      <c r="D10" s="4">
        <v>274504.57299999997</v>
      </c>
      <c r="E10" s="5">
        <f t="shared" si="0"/>
        <v>0.39084358791560703</v>
      </c>
      <c r="F10" s="4">
        <v>51608.517480000002</v>
      </c>
      <c r="G10" s="5">
        <f t="shared" si="1"/>
        <v>0.43553494303040274</v>
      </c>
      <c r="H10" s="4">
        <f t="shared" si="2"/>
        <v>7.2581478324556628</v>
      </c>
      <c r="I10" s="20">
        <f t="shared" si="3"/>
        <v>18.800603908336349</v>
      </c>
      <c r="N10" s="6">
        <v>53</v>
      </c>
    </row>
    <row r="11" spans="1:14" ht="39" customHeight="1" x14ac:dyDescent="0.2">
      <c r="A11" s="7" t="s">
        <v>12</v>
      </c>
      <c r="B11" s="4">
        <v>424.79441000000003</v>
      </c>
      <c r="C11" s="5">
        <f>B11/B101</f>
        <v>3.9438029380968933E-3</v>
      </c>
      <c r="D11" s="4">
        <v>0</v>
      </c>
      <c r="E11" s="5">
        <f t="shared" si="0"/>
        <v>0</v>
      </c>
      <c r="F11" s="4">
        <v>0</v>
      </c>
      <c r="G11" s="5">
        <f t="shared" si="1"/>
        <v>0</v>
      </c>
      <c r="H11" s="4">
        <f t="shared" si="2"/>
        <v>-100</v>
      </c>
      <c r="I11" s="20" t="s">
        <v>104</v>
      </c>
    </row>
    <row r="12" spans="1:14" ht="80.25" customHeight="1" x14ac:dyDescent="0.2">
      <c r="A12" s="7" t="s">
        <v>13</v>
      </c>
      <c r="B12" s="4">
        <v>0</v>
      </c>
      <c r="C12" s="5">
        <f>B12/B101</f>
        <v>0</v>
      </c>
      <c r="D12" s="4">
        <v>1005</v>
      </c>
      <c r="E12" s="5">
        <f t="shared" si="0"/>
        <v>1.4309335599126253E-3</v>
      </c>
      <c r="F12" s="4">
        <v>0</v>
      </c>
      <c r="G12" s="5">
        <f t="shared" si="1"/>
        <v>0</v>
      </c>
      <c r="H12" s="4" t="s">
        <v>104</v>
      </c>
      <c r="I12" s="20">
        <f t="shared" si="3"/>
        <v>0</v>
      </c>
    </row>
    <row r="13" spans="1:14" ht="30" x14ac:dyDescent="0.2">
      <c r="A13" s="16" t="s">
        <v>14</v>
      </c>
      <c r="B13" s="4">
        <f>SUM(B14:B16)</f>
        <v>3201.3902400000002</v>
      </c>
      <c r="C13" s="5">
        <f>B13/B101</f>
        <v>2.9721794678293244E-2</v>
      </c>
      <c r="D13" s="4">
        <f>SUM(D14:D16)</f>
        <v>18259.900000000001</v>
      </c>
      <c r="E13" s="5">
        <f t="shared" si="0"/>
        <v>2.5998710159849302E-2</v>
      </c>
      <c r="F13" s="4">
        <f>SUM(F14:F16)</f>
        <v>3372.2899799999996</v>
      </c>
      <c r="G13" s="5">
        <f t="shared" si="1"/>
        <v>2.84594519672162E-2</v>
      </c>
      <c r="H13" s="4">
        <f t="shared" si="2"/>
        <v>5.3382976515852505</v>
      </c>
      <c r="I13" s="20">
        <f t="shared" si="3"/>
        <v>18.468282849303659</v>
      </c>
    </row>
    <row r="14" spans="1:14" ht="32.25" customHeight="1" x14ac:dyDescent="0.2">
      <c r="A14" s="7" t="s">
        <v>15</v>
      </c>
      <c r="B14" s="4">
        <v>3188.7843600000001</v>
      </c>
      <c r="C14" s="5">
        <f>B14/B101</f>
        <v>2.9604761343082226E-2</v>
      </c>
      <c r="D14" s="4">
        <v>12872.9</v>
      </c>
      <c r="E14" s="5">
        <f t="shared" si="0"/>
        <v>1.8328621515820133E-2</v>
      </c>
      <c r="F14" s="4">
        <v>2800.0573399999998</v>
      </c>
      <c r="G14" s="5">
        <f t="shared" si="1"/>
        <v>2.3630262476176847E-2</v>
      </c>
      <c r="H14" s="4">
        <f t="shared" si="2"/>
        <v>-12.190445515105324</v>
      </c>
      <c r="I14" s="20">
        <f t="shared" si="3"/>
        <v>21.751566002998544</v>
      </c>
    </row>
    <row r="15" spans="1:14" ht="37.5" customHeight="1" x14ac:dyDescent="0.2">
      <c r="A15" s="7" t="s">
        <v>16</v>
      </c>
      <c r="B15" s="4">
        <v>12.605880000000001</v>
      </c>
      <c r="C15" s="5">
        <f>B15/B101</f>
        <v>1.1703333521101859E-4</v>
      </c>
      <c r="D15" s="4">
        <v>0</v>
      </c>
      <c r="E15" s="5">
        <f t="shared" si="0"/>
        <v>0</v>
      </c>
      <c r="F15" s="4">
        <v>0</v>
      </c>
      <c r="G15" s="5">
        <f t="shared" si="1"/>
        <v>0</v>
      </c>
      <c r="H15" s="4">
        <f t="shared" si="2"/>
        <v>-100</v>
      </c>
      <c r="I15" s="20" t="s">
        <v>104</v>
      </c>
    </row>
    <row r="16" spans="1:14" ht="77.25" customHeight="1" x14ac:dyDescent="0.2">
      <c r="A16" s="7" t="s">
        <v>13</v>
      </c>
      <c r="B16" s="4">
        <v>0</v>
      </c>
      <c r="C16" s="5">
        <f>B16/B101</f>
        <v>0</v>
      </c>
      <c r="D16" s="4">
        <v>5387</v>
      </c>
      <c r="E16" s="5">
        <f t="shared" si="0"/>
        <v>7.6700886440291662E-3</v>
      </c>
      <c r="F16" s="4">
        <v>572.23263999999995</v>
      </c>
      <c r="G16" s="5">
        <f t="shared" si="1"/>
        <v>4.8291894910393561E-3</v>
      </c>
      <c r="H16" s="4" t="s">
        <v>104</v>
      </c>
      <c r="I16" s="20">
        <f t="shared" si="3"/>
        <v>10.622473361796917</v>
      </c>
    </row>
    <row r="17" spans="1:9" ht="30" customHeight="1" x14ac:dyDescent="0.2">
      <c r="A17" s="16" t="s">
        <v>17</v>
      </c>
      <c r="B17" s="4">
        <f>SUM(B18:B19)</f>
        <v>0</v>
      </c>
      <c r="C17" s="5">
        <f>B17/B101</f>
        <v>0</v>
      </c>
      <c r="D17" s="4">
        <f>SUM(D18:D19)</f>
        <v>160</v>
      </c>
      <c r="E17" s="5">
        <f t="shared" si="0"/>
        <v>2.2781031799603985E-4</v>
      </c>
      <c r="F17" s="4">
        <f>SUM(F18:F19)</f>
        <v>0</v>
      </c>
      <c r="G17" s="5">
        <f t="shared" si="1"/>
        <v>0</v>
      </c>
      <c r="H17" s="4" t="s">
        <v>104</v>
      </c>
      <c r="I17" s="20">
        <f t="shared" si="3"/>
        <v>0</v>
      </c>
    </row>
    <row r="18" spans="1:9" ht="30" customHeight="1" x14ac:dyDescent="0.2">
      <c r="A18" s="7" t="s">
        <v>18</v>
      </c>
      <c r="B18" s="4">
        <v>0</v>
      </c>
      <c r="C18" s="5">
        <f>B18/B101</f>
        <v>0</v>
      </c>
      <c r="D18" s="4">
        <v>160</v>
      </c>
      <c r="E18" s="5">
        <f t="shared" si="0"/>
        <v>2.2781031799603985E-4</v>
      </c>
      <c r="F18" s="4">
        <v>0</v>
      </c>
      <c r="G18" s="5">
        <f t="shared" si="1"/>
        <v>0</v>
      </c>
      <c r="H18" s="4" t="s">
        <v>104</v>
      </c>
      <c r="I18" s="20">
        <f t="shared" si="3"/>
        <v>0</v>
      </c>
    </row>
    <row r="19" spans="1:9" ht="51" customHeight="1" x14ac:dyDescent="0.2">
      <c r="A19" s="7" t="s">
        <v>19</v>
      </c>
      <c r="B19" s="4">
        <v>0</v>
      </c>
      <c r="C19" s="5">
        <f>B19/B101</f>
        <v>0</v>
      </c>
      <c r="D19" s="4">
        <v>0</v>
      </c>
      <c r="E19" s="5">
        <f t="shared" si="0"/>
        <v>0</v>
      </c>
      <c r="F19" s="4">
        <v>0</v>
      </c>
      <c r="G19" s="5">
        <f t="shared" si="1"/>
        <v>0</v>
      </c>
      <c r="H19" s="4" t="s">
        <v>104</v>
      </c>
      <c r="I19" s="20" t="s">
        <v>104</v>
      </c>
    </row>
    <row r="20" spans="1:9" ht="51" customHeight="1" x14ac:dyDescent="0.2">
      <c r="A20" s="16" t="s">
        <v>59</v>
      </c>
      <c r="B20" s="4">
        <v>5356.55296</v>
      </c>
      <c r="C20" s="5">
        <f>B20/B101</f>
        <v>4.9730384403409662E-2</v>
      </c>
      <c r="D20" s="4">
        <v>26381.599999999999</v>
      </c>
      <c r="E20" s="5">
        <f t="shared" si="0"/>
        <v>3.7562504282777028E-2</v>
      </c>
      <c r="F20" s="4">
        <v>5252.7346500000003</v>
      </c>
      <c r="G20" s="5">
        <f t="shared" si="1"/>
        <v>4.4328913099047088E-2</v>
      </c>
      <c r="H20" s="4">
        <f t="shared" si="2"/>
        <v>-1.9381552049473214</v>
      </c>
      <c r="I20" s="20">
        <f t="shared" si="3"/>
        <v>19.910599243412079</v>
      </c>
    </row>
    <row r="21" spans="1:9" ht="45" customHeight="1" x14ac:dyDescent="0.2">
      <c r="A21" s="15" t="s">
        <v>20</v>
      </c>
      <c r="B21" s="4">
        <f>SUM(B22+B27+B31+B34)</f>
        <v>11308.387040000001</v>
      </c>
      <c r="C21" s="5">
        <f>B21/B101</f>
        <v>0.10498737503040315</v>
      </c>
      <c r="D21" s="4">
        <f>SUM(D22+D27+D31+D34)</f>
        <v>74868.560289999994</v>
      </c>
      <c r="E21" s="5">
        <f t="shared" si="0"/>
        <v>0.10659894079731612</v>
      </c>
      <c r="F21" s="4">
        <f>SUM(F22+F27+F31+F34)</f>
        <v>11231.74865</v>
      </c>
      <c r="G21" s="5">
        <f t="shared" si="1"/>
        <v>9.4787047705939112E-2</v>
      </c>
      <c r="H21" s="4">
        <f t="shared" si="2"/>
        <v>-0.67771283144905681</v>
      </c>
      <c r="I21" s="20">
        <f t="shared" si="3"/>
        <v>15.001956237029706</v>
      </c>
    </row>
    <row r="22" spans="1:9" ht="45" x14ac:dyDescent="0.2">
      <c r="A22" s="16" t="s">
        <v>21</v>
      </c>
      <c r="B22" s="4">
        <f>SUM(B23:B25)</f>
        <v>4763.2260000000006</v>
      </c>
      <c r="C22" s="5">
        <f>B22/B101</f>
        <v>4.4221920654792787E-2</v>
      </c>
      <c r="D22" s="4">
        <f>SUM(D23:D26)</f>
        <v>27113.14529</v>
      </c>
      <c r="E22" s="5">
        <f t="shared" si="0"/>
        <v>3.8604089064923311E-2</v>
      </c>
      <c r="F22" s="4">
        <f>SUM(F23:F26)</f>
        <v>4915.4249999999993</v>
      </c>
      <c r="G22" s="5">
        <f t="shared" si="1"/>
        <v>4.1482287263432102E-2</v>
      </c>
      <c r="H22" s="4">
        <f t="shared" si="2"/>
        <v>3.195292434161189</v>
      </c>
      <c r="I22" s="20">
        <f t="shared" si="3"/>
        <v>18.129305720251239</v>
      </c>
    </row>
    <row r="23" spans="1:9" ht="30" x14ac:dyDescent="0.2">
      <c r="A23" s="7" t="s">
        <v>22</v>
      </c>
      <c r="B23" s="4">
        <v>952.6</v>
      </c>
      <c r="C23" s="5">
        <f>B23/B101</f>
        <v>8.8439644929204711E-3</v>
      </c>
      <c r="D23" s="4">
        <v>6164.1980000000003</v>
      </c>
      <c r="E23" s="5">
        <f t="shared" si="0"/>
        <v>8.7766744160659559E-3</v>
      </c>
      <c r="F23" s="4">
        <v>1200.9000000000001</v>
      </c>
      <c r="G23" s="5">
        <f t="shared" si="1"/>
        <v>1.0134643245427531E-2</v>
      </c>
      <c r="H23" s="4">
        <f t="shared" si="2"/>
        <v>26.065504933865213</v>
      </c>
      <c r="I23" s="20">
        <f t="shared" si="3"/>
        <v>19.481853113738399</v>
      </c>
    </row>
    <row r="24" spans="1:9" ht="15" x14ac:dyDescent="0.2">
      <c r="A24" s="7" t="s">
        <v>23</v>
      </c>
      <c r="B24" s="4">
        <v>3214.6260000000002</v>
      </c>
      <c r="C24" s="5">
        <f>B24/B101</f>
        <v>2.9844675836677475E-2</v>
      </c>
      <c r="D24" s="4">
        <v>16846.5</v>
      </c>
      <c r="E24" s="5">
        <f t="shared" si="0"/>
        <v>2.3986290763251782E-2</v>
      </c>
      <c r="F24" s="4">
        <v>3313.125</v>
      </c>
      <c r="G24" s="5">
        <f t="shared" si="1"/>
        <v>2.7960146475565897E-2</v>
      </c>
      <c r="H24" s="4">
        <f t="shared" si="2"/>
        <v>3.064088948449978</v>
      </c>
      <c r="I24" s="20">
        <f t="shared" si="3"/>
        <v>19.666547947644911</v>
      </c>
    </row>
    <row r="25" spans="1:9" ht="30.75" customHeight="1" x14ac:dyDescent="0.2">
      <c r="A25" s="7" t="s">
        <v>24</v>
      </c>
      <c r="B25" s="4">
        <v>596</v>
      </c>
      <c r="C25" s="5">
        <f>B25/B101</f>
        <v>5.5332803251948361E-3</v>
      </c>
      <c r="D25" s="4">
        <v>2265.9</v>
      </c>
      <c r="E25" s="5">
        <f t="shared" si="0"/>
        <v>3.2262212471701667E-3</v>
      </c>
      <c r="F25" s="4">
        <v>401.4</v>
      </c>
      <c r="G25" s="5">
        <f t="shared" si="1"/>
        <v>3.3874975424386796E-3</v>
      </c>
      <c r="H25" s="4">
        <f t="shared" si="2"/>
        <v>-32.651006711409408</v>
      </c>
      <c r="I25" s="20">
        <f t="shared" si="3"/>
        <v>17.714815305176749</v>
      </c>
    </row>
    <row r="26" spans="1:9" ht="44.25" customHeight="1" x14ac:dyDescent="0.2">
      <c r="A26" s="7" t="s">
        <v>91</v>
      </c>
      <c r="B26" s="4">
        <v>0</v>
      </c>
      <c r="C26" s="5">
        <f>B26/B101</f>
        <v>0</v>
      </c>
      <c r="D26" s="4">
        <v>1836.54729</v>
      </c>
      <c r="E26" s="5">
        <f t="shared" si="0"/>
        <v>2.6149026384354075E-3</v>
      </c>
      <c r="F26" s="4">
        <v>0</v>
      </c>
      <c r="G26" s="5">
        <f t="shared" si="1"/>
        <v>0</v>
      </c>
      <c r="H26" s="4" t="s">
        <v>104</v>
      </c>
      <c r="I26" s="20">
        <f t="shared" si="3"/>
        <v>0</v>
      </c>
    </row>
    <row r="27" spans="1:9" ht="45" x14ac:dyDescent="0.2">
      <c r="A27" s="16" t="s">
        <v>25</v>
      </c>
      <c r="B27" s="4">
        <f>SUM(B28+B30+B29)</f>
        <v>3039.8483500000002</v>
      </c>
      <c r="C27" s="5">
        <f>B27/B101</f>
        <v>2.8222035346696286E-2</v>
      </c>
      <c r="D27" s="4">
        <f>SUM(D28:D30)</f>
        <v>15798.514999999999</v>
      </c>
      <c r="E27" s="5">
        <f t="shared" si="0"/>
        <v>2.2494154537595033E-2</v>
      </c>
      <c r="F27" s="4">
        <f>SUM(F28:F30)</f>
        <v>2711.0276899999999</v>
      </c>
      <c r="G27" s="5">
        <f t="shared" si="1"/>
        <v>2.2878922863373719E-2</v>
      </c>
      <c r="H27" s="4">
        <f t="shared" si="2"/>
        <v>-10.817008684002289</v>
      </c>
      <c r="I27" s="20">
        <f t="shared" si="3"/>
        <v>17.160015925547434</v>
      </c>
    </row>
    <row r="28" spans="1:9" ht="83.25" customHeight="1" x14ac:dyDescent="0.2">
      <c r="A28" s="7" t="s">
        <v>26</v>
      </c>
      <c r="B28" s="4">
        <v>3039.8483500000002</v>
      </c>
      <c r="C28" s="5">
        <f>B28/B101</f>
        <v>2.8222035346696286E-2</v>
      </c>
      <c r="D28" s="4">
        <v>15798.514999999999</v>
      </c>
      <c r="E28" s="5">
        <f t="shared" si="0"/>
        <v>2.2494154537595033E-2</v>
      </c>
      <c r="F28" s="4">
        <v>2711.0276899999999</v>
      </c>
      <c r="G28" s="5">
        <f t="shared" si="1"/>
        <v>2.2878922863373719E-2</v>
      </c>
      <c r="H28" s="4">
        <f t="shared" si="2"/>
        <v>-10.817008684002289</v>
      </c>
      <c r="I28" s="20">
        <f t="shared" si="3"/>
        <v>17.160015925547434</v>
      </c>
    </row>
    <row r="29" spans="1:9" ht="34.5" customHeight="1" x14ac:dyDescent="0.2">
      <c r="A29" s="7" t="s">
        <v>84</v>
      </c>
      <c r="B29" s="4">
        <v>0</v>
      </c>
      <c r="C29" s="5">
        <f>B29/B101</f>
        <v>0</v>
      </c>
      <c r="D29" s="4">
        <v>0</v>
      </c>
      <c r="E29" s="5">
        <f t="shared" si="0"/>
        <v>0</v>
      </c>
      <c r="F29" s="4">
        <v>0</v>
      </c>
      <c r="G29" s="5">
        <f t="shared" si="1"/>
        <v>0</v>
      </c>
      <c r="H29" s="4" t="s">
        <v>104</v>
      </c>
      <c r="I29" s="20" t="s">
        <v>104</v>
      </c>
    </row>
    <row r="30" spans="1:9" ht="56.25" customHeight="1" x14ac:dyDescent="0.2">
      <c r="A30" s="7" t="s">
        <v>62</v>
      </c>
      <c r="B30" s="4">
        <v>0</v>
      </c>
      <c r="C30" s="5">
        <f>B30/B101</f>
        <v>0</v>
      </c>
      <c r="D30" s="4">
        <v>0</v>
      </c>
      <c r="E30" s="5">
        <f t="shared" si="0"/>
        <v>0</v>
      </c>
      <c r="F30" s="4">
        <v>0</v>
      </c>
      <c r="G30" s="5">
        <f t="shared" si="1"/>
        <v>0</v>
      </c>
      <c r="H30" s="4" t="s">
        <v>104</v>
      </c>
      <c r="I30" s="20" t="s">
        <v>104</v>
      </c>
    </row>
    <row r="31" spans="1:9" ht="33.75" customHeight="1" x14ac:dyDescent="0.2">
      <c r="A31" s="16" t="s">
        <v>27</v>
      </c>
      <c r="B31" s="4">
        <f>SUM(B32:B33)</f>
        <v>1615.9369999999999</v>
      </c>
      <c r="C31" s="5">
        <f>B31/B101</f>
        <v>1.5002403370561019E-2</v>
      </c>
      <c r="D31" s="4">
        <f>SUM(D32:D33)</f>
        <v>23265.9</v>
      </c>
      <c r="E31" s="5">
        <f t="shared" si="0"/>
        <v>3.3126325484150398E-2</v>
      </c>
      <c r="F31" s="4">
        <f>SUM(F32:F33)</f>
        <v>1670.4233999999999</v>
      </c>
      <c r="G31" s="5">
        <f t="shared" si="1"/>
        <v>1.4097048237000656E-2</v>
      </c>
      <c r="H31" s="4">
        <f t="shared" si="2"/>
        <v>3.3718146190105216</v>
      </c>
      <c r="I31" s="20">
        <f t="shared" si="3"/>
        <v>7.1797067811690054</v>
      </c>
    </row>
    <row r="32" spans="1:9" ht="33" customHeight="1" x14ac:dyDescent="0.2">
      <c r="A32" s="7" t="s">
        <v>28</v>
      </c>
      <c r="B32" s="4">
        <v>1615.9369999999999</v>
      </c>
      <c r="C32" s="5">
        <f>B32/B101</f>
        <v>1.5002403370561019E-2</v>
      </c>
      <c r="D32" s="4">
        <v>16765.900000000001</v>
      </c>
      <c r="E32" s="5">
        <f t="shared" si="0"/>
        <v>2.387153131556128E-2</v>
      </c>
      <c r="F32" s="4">
        <v>1653.886</v>
      </c>
      <c r="G32" s="5">
        <f t="shared" si="1"/>
        <v>1.3957485701230041E-2</v>
      </c>
      <c r="H32" s="4">
        <f t="shared" si="2"/>
        <v>2.3484207614529566</v>
      </c>
      <c r="I32" s="20">
        <f t="shared" si="3"/>
        <v>9.8645822771220146</v>
      </c>
    </row>
    <row r="33" spans="1:9" ht="48.75" customHeight="1" x14ac:dyDescent="0.2">
      <c r="A33" s="7" t="s">
        <v>60</v>
      </c>
      <c r="B33" s="4">
        <v>0</v>
      </c>
      <c r="C33" s="5">
        <f>B33/B101</f>
        <v>0</v>
      </c>
      <c r="D33" s="4">
        <v>6500</v>
      </c>
      <c r="E33" s="5">
        <f t="shared" si="0"/>
        <v>9.2547941685891186E-3</v>
      </c>
      <c r="F33" s="4">
        <v>16.537400000000002</v>
      </c>
      <c r="G33" s="5">
        <f t="shared" si="1"/>
        <v>1.3956253577061641E-4</v>
      </c>
      <c r="H33" s="4" t="s">
        <v>104</v>
      </c>
      <c r="I33" s="20">
        <f t="shared" si="3"/>
        <v>0.25442153846153848</v>
      </c>
    </row>
    <row r="34" spans="1:9" ht="48.75" customHeight="1" x14ac:dyDescent="0.2">
      <c r="A34" s="16" t="s">
        <v>61</v>
      </c>
      <c r="B34" s="4">
        <v>1889.3756900000001</v>
      </c>
      <c r="C34" s="5">
        <f>B34/B101</f>
        <v>1.7541015658353049E-2</v>
      </c>
      <c r="D34" s="4">
        <v>8691</v>
      </c>
      <c r="E34" s="5">
        <f t="shared" si="0"/>
        <v>1.2374371710647388E-2</v>
      </c>
      <c r="F34" s="4">
        <v>1934.87256</v>
      </c>
      <c r="G34" s="5">
        <f t="shared" si="1"/>
        <v>1.6328789342132628E-2</v>
      </c>
      <c r="H34" s="4">
        <f t="shared" si="2"/>
        <v>2.4080372284243765</v>
      </c>
      <c r="I34" s="20">
        <f t="shared" si="3"/>
        <v>22.262945115636864</v>
      </c>
    </row>
    <row r="35" spans="1:9" ht="42.75" x14ac:dyDescent="0.2">
      <c r="A35" s="15" t="s">
        <v>58</v>
      </c>
      <c r="B35" s="4">
        <f>B36</f>
        <v>0</v>
      </c>
      <c r="C35" s="5">
        <f>B35/B101</f>
        <v>0</v>
      </c>
      <c r="D35" s="4">
        <f>D36</f>
        <v>300</v>
      </c>
      <c r="E35" s="5">
        <f t="shared" si="0"/>
        <v>4.2714434624257472E-4</v>
      </c>
      <c r="F35" s="4">
        <f>F36</f>
        <v>0</v>
      </c>
      <c r="G35" s="5">
        <f t="shared" si="1"/>
        <v>0</v>
      </c>
      <c r="H35" s="4" t="s">
        <v>104</v>
      </c>
      <c r="I35" s="20">
        <f t="shared" si="3"/>
        <v>0</v>
      </c>
    </row>
    <row r="36" spans="1:9" ht="45.75" customHeight="1" x14ac:dyDescent="0.2">
      <c r="A36" s="7" t="s">
        <v>30</v>
      </c>
      <c r="B36" s="4">
        <v>0</v>
      </c>
      <c r="C36" s="5">
        <f>B36/B101</f>
        <v>0</v>
      </c>
      <c r="D36" s="4">
        <v>300</v>
      </c>
      <c r="E36" s="5">
        <f t="shared" si="0"/>
        <v>4.2714434624257472E-4</v>
      </c>
      <c r="F36" s="4">
        <v>0</v>
      </c>
      <c r="G36" s="5">
        <f t="shared" si="1"/>
        <v>0</v>
      </c>
      <c r="H36" s="4" t="s">
        <v>104</v>
      </c>
      <c r="I36" s="20">
        <f t="shared" si="3"/>
        <v>0</v>
      </c>
    </row>
    <row r="37" spans="1:9" ht="42" customHeight="1" x14ac:dyDescent="0.2">
      <c r="A37" s="15" t="s">
        <v>31</v>
      </c>
      <c r="B37" s="4">
        <f>SUM(B38+B42+B46)</f>
        <v>2706.0486300000002</v>
      </c>
      <c r="C37" s="5">
        <f>B37/B101</f>
        <v>2.5123029603019195E-2</v>
      </c>
      <c r="D37" s="4">
        <f>SUM(D38+D42+D46)</f>
        <v>20759.7</v>
      </c>
      <c r="E37" s="5">
        <f t="shared" si="0"/>
        <v>2.9557961615639929E-2</v>
      </c>
      <c r="F37" s="4">
        <f>SUM(F38+F42)</f>
        <v>3196.2226499999997</v>
      </c>
      <c r="G37" s="5">
        <f t="shared" si="1"/>
        <v>2.6973583388046448E-2</v>
      </c>
      <c r="H37" s="4">
        <f t="shared" si="2"/>
        <v>18.114013716006255</v>
      </c>
      <c r="I37" s="20">
        <f t="shared" si="3"/>
        <v>15.396285350944375</v>
      </c>
    </row>
    <row r="38" spans="1:9" ht="30" x14ac:dyDescent="0.2">
      <c r="A38" s="16" t="s">
        <v>32</v>
      </c>
      <c r="B38" s="4">
        <f>SUM(B39:B41)</f>
        <v>2706.0486300000002</v>
      </c>
      <c r="C38" s="5">
        <f>B38/B101</f>
        <v>2.5123029603019195E-2</v>
      </c>
      <c r="D38" s="4">
        <f>SUM(D39:D41)</f>
        <v>17397.3</v>
      </c>
      <c r="E38" s="5">
        <f t="shared" si="0"/>
        <v>2.4770527782953147E-2</v>
      </c>
      <c r="F38" s="4">
        <f>SUM(F39:F41)</f>
        <v>3196.2226499999997</v>
      </c>
      <c r="G38" s="5">
        <f t="shared" si="1"/>
        <v>2.6973583388046448E-2</v>
      </c>
      <c r="H38" s="4">
        <f t="shared" si="2"/>
        <v>18.114013716006255</v>
      </c>
      <c r="I38" s="20">
        <f t="shared" si="3"/>
        <v>18.371946508941043</v>
      </c>
    </row>
    <row r="39" spans="1:9" ht="36" customHeight="1" x14ac:dyDescent="0.2">
      <c r="A39" s="7" t="s">
        <v>33</v>
      </c>
      <c r="B39" s="4">
        <v>1719.66083</v>
      </c>
      <c r="C39" s="5">
        <f>B39/B101</f>
        <v>1.596537824940809E-2</v>
      </c>
      <c r="D39" s="4">
        <v>9227.2000000000007</v>
      </c>
      <c r="E39" s="5">
        <f t="shared" si="0"/>
        <v>1.3137821038831618E-2</v>
      </c>
      <c r="F39" s="4">
        <v>1586.9921999999999</v>
      </c>
      <c r="G39" s="5">
        <f t="shared" si="1"/>
        <v>1.3392955100571384E-2</v>
      </c>
      <c r="H39" s="4">
        <f t="shared" si="2"/>
        <v>-7.7148137403350745</v>
      </c>
      <c r="I39" s="20">
        <f t="shared" si="3"/>
        <v>17.199065805444768</v>
      </c>
    </row>
    <row r="40" spans="1:9" ht="30.75" customHeight="1" x14ac:dyDescent="0.2">
      <c r="A40" s="7" t="s">
        <v>34</v>
      </c>
      <c r="B40" s="4">
        <v>986.38779999999997</v>
      </c>
      <c r="C40" s="5">
        <f>B40/B101</f>
        <v>9.157651353611105E-3</v>
      </c>
      <c r="D40" s="4">
        <v>5599.3</v>
      </c>
      <c r="E40" s="5">
        <f t="shared" si="0"/>
        <v>7.9723644597201621E-3</v>
      </c>
      <c r="F40" s="4">
        <v>473.57844999999998</v>
      </c>
      <c r="G40" s="5">
        <f t="shared" si="1"/>
        <v>3.9966263964297932E-3</v>
      </c>
      <c r="H40" s="4">
        <f t="shared" si="2"/>
        <v>-51.988614417169394</v>
      </c>
      <c r="I40" s="20">
        <f t="shared" si="3"/>
        <v>8.4578152626221126</v>
      </c>
    </row>
    <row r="41" spans="1:9" ht="33" customHeight="1" x14ac:dyDescent="0.2">
      <c r="A41" s="7" t="s">
        <v>35</v>
      </c>
      <c r="B41" s="4">
        <v>0</v>
      </c>
      <c r="C41" s="5">
        <f>B41/B101</f>
        <v>0</v>
      </c>
      <c r="D41" s="4">
        <v>2570.8000000000002</v>
      </c>
      <c r="E41" s="5">
        <f t="shared" si="0"/>
        <v>3.6603422844013705E-3</v>
      </c>
      <c r="F41" s="4">
        <v>1135.652</v>
      </c>
      <c r="G41" s="5">
        <f t="shared" si="1"/>
        <v>9.5840018910452705E-3</v>
      </c>
      <c r="H41" s="4" t="s">
        <v>104</v>
      </c>
      <c r="I41" s="20">
        <f t="shared" si="3"/>
        <v>44.175042788237121</v>
      </c>
    </row>
    <row r="42" spans="1:9" ht="30" x14ac:dyDescent="0.2">
      <c r="A42" s="16" t="s">
        <v>36</v>
      </c>
      <c r="B42" s="4">
        <f>SUM(B43:B44)</f>
        <v>0</v>
      </c>
      <c r="C42" s="5">
        <f>B42/B101</f>
        <v>0</v>
      </c>
      <c r="D42" s="4">
        <f>SUM(D43:D45)</f>
        <v>3359.4</v>
      </c>
      <c r="E42" s="5">
        <f t="shared" si="0"/>
        <v>4.7831623892243512E-3</v>
      </c>
      <c r="F42" s="4">
        <f>SUM(F43:F45)</f>
        <v>0</v>
      </c>
      <c r="G42" s="5">
        <f t="shared" si="1"/>
        <v>0</v>
      </c>
      <c r="H42" s="4" t="s">
        <v>104</v>
      </c>
      <c r="I42" s="20">
        <f t="shared" si="3"/>
        <v>0</v>
      </c>
    </row>
    <row r="43" spans="1:9" ht="47.25" customHeight="1" x14ac:dyDescent="0.2">
      <c r="A43" s="7" t="s">
        <v>19</v>
      </c>
      <c r="B43" s="4">
        <v>0</v>
      </c>
      <c r="C43" s="5">
        <f>B43/B101</f>
        <v>0</v>
      </c>
      <c r="D43" s="4">
        <v>3353.4</v>
      </c>
      <c r="E43" s="5">
        <f t="shared" si="0"/>
        <v>4.7746195022994996E-3</v>
      </c>
      <c r="F43" s="4">
        <v>0</v>
      </c>
      <c r="G43" s="5">
        <f t="shared" si="1"/>
        <v>0</v>
      </c>
      <c r="H43" s="4" t="s">
        <v>104</v>
      </c>
      <c r="I43" s="20">
        <f t="shared" si="3"/>
        <v>0</v>
      </c>
    </row>
    <row r="44" spans="1:9" ht="36.75" customHeight="1" x14ac:dyDescent="0.2">
      <c r="A44" s="7" t="s">
        <v>37</v>
      </c>
      <c r="B44" s="4">
        <v>0</v>
      </c>
      <c r="C44" s="5">
        <f>B44/B101</f>
        <v>0</v>
      </c>
      <c r="D44" s="4">
        <v>3</v>
      </c>
      <c r="E44" s="5">
        <f t="shared" si="0"/>
        <v>4.2714434624257473E-6</v>
      </c>
      <c r="F44" s="4">
        <v>0</v>
      </c>
      <c r="G44" s="5">
        <f t="shared" si="1"/>
        <v>0</v>
      </c>
      <c r="H44" s="4" t="s">
        <v>104</v>
      </c>
      <c r="I44" s="20">
        <f t="shared" si="3"/>
        <v>0</v>
      </c>
    </row>
    <row r="45" spans="1:9" ht="36.75" customHeight="1" x14ac:dyDescent="0.2">
      <c r="A45" s="7" t="s">
        <v>92</v>
      </c>
      <c r="B45" s="4"/>
      <c r="C45" s="5">
        <f>B45/B101</f>
        <v>0</v>
      </c>
      <c r="D45" s="4">
        <v>3</v>
      </c>
      <c r="E45" s="5">
        <f t="shared" si="0"/>
        <v>4.2714434624257473E-6</v>
      </c>
      <c r="F45" s="4">
        <v>0</v>
      </c>
      <c r="G45" s="5">
        <f t="shared" si="1"/>
        <v>0</v>
      </c>
      <c r="H45" s="4" t="s">
        <v>104</v>
      </c>
      <c r="I45" s="20">
        <f t="shared" si="3"/>
        <v>0</v>
      </c>
    </row>
    <row r="46" spans="1:9" ht="30" x14ac:dyDescent="0.2">
      <c r="A46" s="16" t="s">
        <v>38</v>
      </c>
      <c r="B46" s="4">
        <f>SUM(B47)</f>
        <v>0</v>
      </c>
      <c r="C46" s="5">
        <f>B46/B101</f>
        <v>0</v>
      </c>
      <c r="D46" s="4">
        <f>SUM(D47)</f>
        <v>3</v>
      </c>
      <c r="E46" s="5">
        <f t="shared" si="0"/>
        <v>4.2714434624257473E-6</v>
      </c>
      <c r="F46" s="4">
        <f>SUM(F47)</f>
        <v>0</v>
      </c>
      <c r="G46" s="5">
        <f t="shared" si="1"/>
        <v>0</v>
      </c>
      <c r="H46" s="4" t="s">
        <v>104</v>
      </c>
      <c r="I46" s="20">
        <f t="shared" si="3"/>
        <v>0</v>
      </c>
    </row>
    <row r="47" spans="1:9" ht="32.25" customHeight="1" x14ac:dyDescent="0.2">
      <c r="A47" s="7" t="s">
        <v>39</v>
      </c>
      <c r="B47" s="4">
        <v>0</v>
      </c>
      <c r="C47" s="5">
        <f>B47/B101</f>
        <v>0</v>
      </c>
      <c r="D47" s="4">
        <v>3</v>
      </c>
      <c r="E47" s="5">
        <f t="shared" si="0"/>
        <v>4.2714434624257473E-6</v>
      </c>
      <c r="F47" s="4">
        <v>0</v>
      </c>
      <c r="G47" s="5">
        <f t="shared" si="1"/>
        <v>0</v>
      </c>
      <c r="H47" s="4" t="s">
        <v>104</v>
      </c>
      <c r="I47" s="20">
        <f t="shared" si="3"/>
        <v>0</v>
      </c>
    </row>
    <row r="48" spans="1:9" ht="45.75" customHeight="1" x14ac:dyDescent="0.2">
      <c r="A48" s="15" t="s">
        <v>40</v>
      </c>
      <c r="B48" s="4">
        <f>SUM(B49+B51+B53)</f>
        <v>379.48040000000003</v>
      </c>
      <c r="C48" s="5">
        <f>B48/B101</f>
        <v>3.5231064280487694E-3</v>
      </c>
      <c r="D48" s="4">
        <f>SUM(D49+D51+D53)</f>
        <v>8030.8798200000001</v>
      </c>
      <c r="E48" s="5">
        <f t="shared" si="0"/>
        <v>1.143448303488862E-2</v>
      </c>
      <c r="F48" s="4">
        <f>SUM(F49+F51+F53)</f>
        <v>287.63222999999999</v>
      </c>
      <c r="G48" s="5">
        <f t="shared" si="1"/>
        <v>2.42738782324653E-3</v>
      </c>
      <c r="H48" s="4">
        <f t="shared" si="2"/>
        <v>-24.203666381715635</v>
      </c>
      <c r="I48" s="20">
        <f t="shared" si="3"/>
        <v>3.5815780642574726</v>
      </c>
    </row>
    <row r="49" spans="1:9" ht="45" x14ac:dyDescent="0.2">
      <c r="A49" s="16" t="s">
        <v>41</v>
      </c>
      <c r="B49" s="4">
        <f>SUM(B50)</f>
        <v>0</v>
      </c>
      <c r="C49" s="5">
        <f>B49/B101</f>
        <v>0</v>
      </c>
      <c r="D49" s="4">
        <f>SUM(D50)</f>
        <v>3082.8798200000001</v>
      </c>
      <c r="E49" s="5">
        <f t="shared" si="0"/>
        <v>4.3894489508610876E-3</v>
      </c>
      <c r="F49" s="4">
        <f>SUM(F50)</f>
        <v>0</v>
      </c>
      <c r="G49" s="5">
        <f t="shared" si="1"/>
        <v>0</v>
      </c>
      <c r="H49" s="4" t="s">
        <v>104</v>
      </c>
      <c r="I49" s="20">
        <f t="shared" si="3"/>
        <v>0</v>
      </c>
    </row>
    <row r="50" spans="1:9" ht="33.75" customHeight="1" x14ac:dyDescent="0.2">
      <c r="A50" s="7" t="s">
        <v>42</v>
      </c>
      <c r="B50" s="4">
        <v>0</v>
      </c>
      <c r="C50" s="5">
        <f>B50/B101</f>
        <v>0</v>
      </c>
      <c r="D50" s="4">
        <v>3082.8798200000001</v>
      </c>
      <c r="E50" s="5">
        <f t="shared" si="0"/>
        <v>4.3894489508610876E-3</v>
      </c>
      <c r="F50" s="4">
        <v>0</v>
      </c>
      <c r="G50" s="5">
        <f t="shared" si="1"/>
        <v>0</v>
      </c>
      <c r="H50" s="4" t="s">
        <v>104</v>
      </c>
      <c r="I50" s="20">
        <f t="shared" si="3"/>
        <v>0</v>
      </c>
    </row>
    <row r="51" spans="1:9" ht="45" x14ac:dyDescent="0.2">
      <c r="A51" s="16" t="s">
        <v>43</v>
      </c>
      <c r="B51" s="4">
        <f>SUM(B52)</f>
        <v>320.02906000000002</v>
      </c>
      <c r="C51" s="5">
        <f>B51/B101</f>
        <v>2.9711585590412714E-3</v>
      </c>
      <c r="D51" s="4">
        <f>SUM(D52)</f>
        <v>3100</v>
      </c>
      <c r="E51" s="5">
        <f t="shared" si="0"/>
        <v>4.4138249111732716E-3</v>
      </c>
      <c r="F51" s="4">
        <f>SUM(F52)</f>
        <v>235.94488000000001</v>
      </c>
      <c r="G51" s="5">
        <f t="shared" si="1"/>
        <v>1.9911875962904564E-3</v>
      </c>
      <c r="H51" s="4">
        <f t="shared" si="2"/>
        <v>-26.273920249617333</v>
      </c>
      <c r="I51" s="20">
        <f t="shared" si="3"/>
        <v>7.6111251612903237</v>
      </c>
    </row>
    <row r="52" spans="1:9" ht="79.5" customHeight="1" x14ac:dyDescent="0.2">
      <c r="A52" s="7" t="s">
        <v>44</v>
      </c>
      <c r="B52" s="4">
        <v>320.02906000000002</v>
      </c>
      <c r="C52" s="5">
        <f>B52/B101</f>
        <v>2.9711585590412714E-3</v>
      </c>
      <c r="D52" s="4">
        <v>3100</v>
      </c>
      <c r="E52" s="5">
        <f t="shared" si="0"/>
        <v>4.4138249111732716E-3</v>
      </c>
      <c r="F52" s="4">
        <v>235.94488000000001</v>
      </c>
      <c r="G52" s="5">
        <f t="shared" si="1"/>
        <v>1.9911875962904564E-3</v>
      </c>
      <c r="H52" s="4">
        <f t="shared" si="2"/>
        <v>-26.273920249617333</v>
      </c>
      <c r="I52" s="20">
        <f t="shared" si="3"/>
        <v>7.6111251612903237</v>
      </c>
    </row>
    <row r="53" spans="1:9" ht="30" x14ac:dyDescent="0.2">
      <c r="A53" s="16" t="s">
        <v>45</v>
      </c>
      <c r="B53" s="4">
        <f>SUM(B54)</f>
        <v>59.451340000000002</v>
      </c>
      <c r="C53" s="5">
        <f>B53/B101</f>
        <v>5.5194786900749791E-4</v>
      </c>
      <c r="D53" s="4">
        <f>SUM(D54)</f>
        <v>1848</v>
      </c>
      <c r="E53" s="5">
        <f t="shared" si="0"/>
        <v>2.6312091728542602E-3</v>
      </c>
      <c r="F53" s="4">
        <f>SUM(F54)</f>
        <v>51.687350000000002</v>
      </c>
      <c r="G53" s="5">
        <f t="shared" si="1"/>
        <v>4.3620022695607349E-4</v>
      </c>
      <c r="H53" s="4">
        <f t="shared" si="2"/>
        <v>-13.059402866276855</v>
      </c>
      <c r="I53" s="20">
        <f t="shared" si="3"/>
        <v>2.7969345238095236</v>
      </c>
    </row>
    <row r="54" spans="1:9" ht="32.25" customHeight="1" x14ac:dyDescent="0.2">
      <c r="A54" s="7" t="s">
        <v>46</v>
      </c>
      <c r="B54" s="4">
        <v>59.451340000000002</v>
      </c>
      <c r="C54" s="5">
        <f>B54/B101</f>
        <v>5.5194786900749791E-4</v>
      </c>
      <c r="D54" s="4">
        <v>1848</v>
      </c>
      <c r="E54" s="5">
        <f t="shared" si="0"/>
        <v>2.6312091728542602E-3</v>
      </c>
      <c r="F54" s="4">
        <v>51.687350000000002</v>
      </c>
      <c r="G54" s="5">
        <f t="shared" si="1"/>
        <v>4.3620022695607349E-4</v>
      </c>
      <c r="H54" s="4">
        <f t="shared" si="2"/>
        <v>-13.059402866276855</v>
      </c>
      <c r="I54" s="20">
        <f t="shared" si="3"/>
        <v>2.7969345238095236</v>
      </c>
    </row>
    <row r="55" spans="1:9" ht="42.75" x14ac:dyDescent="0.2">
      <c r="A55" s="15" t="s">
        <v>47</v>
      </c>
      <c r="B55" s="4">
        <f>B57</f>
        <v>1142.1793600000001</v>
      </c>
      <c r="C55" s="5">
        <f>B55/B101</f>
        <v>1.0604024463979244E-2</v>
      </c>
      <c r="D55" s="4">
        <f>SUM(D56:D57)</f>
        <v>5744</v>
      </c>
      <c r="E55" s="5">
        <f t="shared" si="0"/>
        <v>8.1783904160578295E-3</v>
      </c>
      <c r="F55" s="4">
        <f>SUM(F56:F57)</f>
        <v>1008.3784900000001</v>
      </c>
      <c r="G55" s="5">
        <f t="shared" si="1"/>
        <v>8.5099144412631462E-3</v>
      </c>
      <c r="H55" s="4">
        <f t="shared" si="2"/>
        <v>-11.714523540330831</v>
      </c>
      <c r="I55" s="20">
        <f t="shared" si="3"/>
        <v>17.555335828690811</v>
      </c>
    </row>
    <row r="56" spans="1:9" ht="60" x14ac:dyDescent="0.2">
      <c r="A56" s="7" t="s">
        <v>93</v>
      </c>
      <c r="B56" s="4">
        <v>0</v>
      </c>
      <c r="C56" s="5">
        <f>B56/B101</f>
        <v>0</v>
      </c>
      <c r="D56" s="4">
        <v>250</v>
      </c>
      <c r="E56" s="5">
        <f t="shared" si="0"/>
        <v>3.5595362186881225E-4</v>
      </c>
      <c r="F56" s="4">
        <v>0</v>
      </c>
      <c r="G56" s="5">
        <f t="shared" si="1"/>
        <v>0</v>
      </c>
      <c r="H56" s="4" t="s">
        <v>104</v>
      </c>
      <c r="I56" s="20">
        <f t="shared" si="3"/>
        <v>0</v>
      </c>
    </row>
    <row r="57" spans="1:9" ht="32.25" customHeight="1" x14ac:dyDescent="0.2">
      <c r="A57" s="7" t="s">
        <v>29</v>
      </c>
      <c r="B57" s="4">
        <v>1142.1793600000001</v>
      </c>
      <c r="C57" s="5">
        <f>B57/B101</f>
        <v>1.0604024463979244E-2</v>
      </c>
      <c r="D57" s="4">
        <v>5494</v>
      </c>
      <c r="E57" s="5">
        <f t="shared" si="0"/>
        <v>7.8224367941890187E-3</v>
      </c>
      <c r="F57" s="4">
        <v>1008.3784900000001</v>
      </c>
      <c r="G57" s="5">
        <f t="shared" si="1"/>
        <v>8.5099144412631462E-3</v>
      </c>
      <c r="H57" s="4">
        <f t="shared" si="2"/>
        <v>-11.714523540330831</v>
      </c>
      <c r="I57" s="20">
        <f t="shared" si="3"/>
        <v>18.354177102293413</v>
      </c>
    </row>
    <row r="58" spans="1:9" ht="15" x14ac:dyDescent="0.2">
      <c r="A58" s="15" t="s">
        <v>48</v>
      </c>
      <c r="B58" s="4">
        <f>B59</f>
        <v>0</v>
      </c>
      <c r="C58" s="5">
        <f>B58/B101</f>
        <v>0</v>
      </c>
      <c r="D58" s="4">
        <f>D59</f>
        <v>1395.7</v>
      </c>
      <c r="E58" s="5">
        <f t="shared" si="0"/>
        <v>1.9872178801692052E-3</v>
      </c>
      <c r="F58" s="4">
        <f>F59</f>
        <v>0</v>
      </c>
      <c r="G58" s="5">
        <f t="shared" si="1"/>
        <v>0</v>
      </c>
      <c r="H58" s="4" t="s">
        <v>104</v>
      </c>
      <c r="I58" s="20">
        <f t="shared" si="3"/>
        <v>0</v>
      </c>
    </row>
    <row r="59" spans="1:9" ht="15" x14ac:dyDescent="0.2">
      <c r="A59" s="7" t="s">
        <v>49</v>
      </c>
      <c r="B59" s="4">
        <v>0</v>
      </c>
      <c r="C59" s="5">
        <f>B59/B101</f>
        <v>0</v>
      </c>
      <c r="D59" s="4">
        <v>1395.7</v>
      </c>
      <c r="E59" s="5">
        <f t="shared" si="0"/>
        <v>1.9872178801692052E-3</v>
      </c>
      <c r="F59" s="4">
        <v>0</v>
      </c>
      <c r="G59" s="5">
        <f t="shared" si="1"/>
        <v>0</v>
      </c>
      <c r="H59" s="4" t="s">
        <v>104</v>
      </c>
      <c r="I59" s="20">
        <f t="shared" si="3"/>
        <v>0</v>
      </c>
    </row>
    <row r="60" spans="1:9" ht="53.25" customHeight="1" x14ac:dyDescent="0.2">
      <c r="A60" s="15" t="s">
        <v>50</v>
      </c>
      <c r="B60" s="4">
        <f>SUM(B61)</f>
        <v>0</v>
      </c>
      <c r="C60" s="5">
        <f>B60/B101</f>
        <v>0</v>
      </c>
      <c r="D60" s="4">
        <f>SUM(D61)</f>
        <v>7859.82</v>
      </c>
      <c r="E60" s="5">
        <f t="shared" si="0"/>
        <v>1.1190925584947711E-2</v>
      </c>
      <c r="F60" s="4">
        <f>SUM(F61)</f>
        <v>0</v>
      </c>
      <c r="G60" s="5">
        <f t="shared" si="1"/>
        <v>0</v>
      </c>
      <c r="H60" s="4" t="s">
        <v>104</v>
      </c>
      <c r="I60" s="20">
        <f t="shared" si="3"/>
        <v>0</v>
      </c>
    </row>
    <row r="61" spans="1:9" ht="44.25" customHeight="1" x14ac:dyDescent="0.2">
      <c r="A61" s="16" t="s">
        <v>95</v>
      </c>
      <c r="B61" s="4">
        <f>SUM(B62:B63)</f>
        <v>0</v>
      </c>
      <c r="C61" s="5">
        <f>B61/B101</f>
        <v>0</v>
      </c>
      <c r="D61" s="4">
        <f>SUM(D62:D63)</f>
        <v>7859.82</v>
      </c>
      <c r="E61" s="5">
        <f t="shared" si="0"/>
        <v>1.1190925584947711E-2</v>
      </c>
      <c r="F61" s="4">
        <f>SUM(F62:F63)</f>
        <v>0</v>
      </c>
      <c r="G61" s="5">
        <f t="shared" si="1"/>
        <v>0</v>
      </c>
      <c r="H61" s="4" t="s">
        <v>104</v>
      </c>
      <c r="I61" s="20">
        <f t="shared" si="3"/>
        <v>0</v>
      </c>
    </row>
    <row r="62" spans="1:9" ht="72.75" customHeight="1" x14ac:dyDescent="0.2">
      <c r="A62" s="7" t="s">
        <v>94</v>
      </c>
      <c r="B62" s="4">
        <v>0</v>
      </c>
      <c r="C62" s="5">
        <f>B62/B101</f>
        <v>0</v>
      </c>
      <c r="D62" s="4">
        <v>5259.82</v>
      </c>
      <c r="E62" s="5">
        <f t="shared" si="0"/>
        <v>7.4890079175120635E-3</v>
      </c>
      <c r="F62" s="4">
        <v>0</v>
      </c>
      <c r="G62" s="5">
        <f t="shared" si="1"/>
        <v>0</v>
      </c>
      <c r="H62" s="4" t="s">
        <v>104</v>
      </c>
      <c r="I62" s="20">
        <f t="shared" si="3"/>
        <v>0</v>
      </c>
    </row>
    <row r="63" spans="1:9" ht="63" customHeight="1" x14ac:dyDescent="0.2">
      <c r="A63" s="7" t="s">
        <v>96</v>
      </c>
      <c r="B63" s="4">
        <v>0</v>
      </c>
      <c r="C63" s="5">
        <f>B63/B101</f>
        <v>0</v>
      </c>
      <c r="D63" s="4">
        <v>2600</v>
      </c>
      <c r="E63" s="5">
        <f t="shared" si="0"/>
        <v>3.7019176674356474E-3</v>
      </c>
      <c r="F63" s="4">
        <v>0</v>
      </c>
      <c r="G63" s="5">
        <f t="shared" si="1"/>
        <v>0</v>
      </c>
      <c r="H63" s="4" t="s">
        <v>104</v>
      </c>
      <c r="I63" s="20">
        <f t="shared" si="3"/>
        <v>0</v>
      </c>
    </row>
    <row r="64" spans="1:9" ht="44.25" customHeight="1" x14ac:dyDescent="0.2">
      <c r="A64" s="15" t="s">
        <v>51</v>
      </c>
      <c r="B64" s="4">
        <f>SUM(B65+B68)</f>
        <v>6298.9719399999994</v>
      </c>
      <c r="C64" s="5">
        <f>B64/B101</f>
        <v>5.8479828027779096E-2</v>
      </c>
      <c r="D64" s="4">
        <f>SUM(D65+D68)</f>
        <v>32388.399999999998</v>
      </c>
      <c r="E64" s="5">
        <f t="shared" si="0"/>
        <v>4.6115073146143354E-2</v>
      </c>
      <c r="F64" s="4">
        <f>SUM(F65+F68)</f>
        <v>6872.4913900000001</v>
      </c>
      <c r="G64" s="5">
        <f t="shared" si="1"/>
        <v>5.7998374922909782E-2</v>
      </c>
      <c r="H64" s="4">
        <f t="shared" si="2"/>
        <v>9.1049691197703737</v>
      </c>
      <c r="I64" s="20">
        <f t="shared" si="3"/>
        <v>21.218990101394329</v>
      </c>
    </row>
    <row r="65" spans="1:9" ht="37.5" customHeight="1" x14ac:dyDescent="0.2">
      <c r="A65" s="16" t="s">
        <v>52</v>
      </c>
      <c r="B65" s="4">
        <f>SUM(B66:B67)</f>
        <v>3201.1336499999998</v>
      </c>
      <c r="C65" s="5">
        <f>B65/B101</f>
        <v>2.9719412489704916E-2</v>
      </c>
      <c r="D65" s="4">
        <f>SUM(D66:D67)</f>
        <v>25567.1</v>
      </c>
      <c r="E65" s="5">
        <f t="shared" si="0"/>
        <v>3.6402807382728435E-2</v>
      </c>
      <c r="F65" s="4">
        <f>SUM(F66:F67)</f>
        <v>5561.1048099999998</v>
      </c>
      <c r="G65" s="5">
        <f t="shared" si="1"/>
        <v>4.6931312598701848E-2</v>
      </c>
      <c r="H65" s="4">
        <f t="shared" si="2"/>
        <v>73.722981231977002</v>
      </c>
      <c r="I65" s="20">
        <f t="shared" si="3"/>
        <v>21.751019122231305</v>
      </c>
    </row>
    <row r="66" spans="1:9" ht="30" customHeight="1" x14ac:dyDescent="0.2">
      <c r="A66" s="7" t="s">
        <v>53</v>
      </c>
      <c r="B66" s="4">
        <v>2008</v>
      </c>
      <c r="C66" s="5">
        <f>B66/B101</f>
        <v>1.8642327001663139E-2</v>
      </c>
      <c r="D66" s="4">
        <v>16876</v>
      </c>
      <c r="E66" s="5">
        <f t="shared" si="0"/>
        <v>2.4028293290632302E-2</v>
      </c>
      <c r="F66" s="4">
        <v>3422</v>
      </c>
      <c r="G66" s="5">
        <f t="shared" si="1"/>
        <v>2.8878965097720883E-2</v>
      </c>
      <c r="H66" s="4">
        <f t="shared" si="2"/>
        <v>70.418326693227101</v>
      </c>
      <c r="I66" s="20">
        <f t="shared" si="3"/>
        <v>20.277316899739276</v>
      </c>
    </row>
    <row r="67" spans="1:9" ht="33.75" customHeight="1" x14ac:dyDescent="0.2">
      <c r="A67" s="7" t="s">
        <v>54</v>
      </c>
      <c r="B67" s="4">
        <v>1193.13365</v>
      </c>
      <c r="C67" s="5">
        <f>B67/B101</f>
        <v>1.1077085488041781E-2</v>
      </c>
      <c r="D67" s="4">
        <v>8691.1</v>
      </c>
      <c r="E67" s="5">
        <f t="shared" si="0"/>
        <v>1.2374514092096138E-2</v>
      </c>
      <c r="F67" s="4">
        <v>2139.1048099999998</v>
      </c>
      <c r="G67" s="5">
        <f t="shared" si="1"/>
        <v>1.8052347500980961E-2</v>
      </c>
      <c r="H67" s="4">
        <f t="shared" si="2"/>
        <v>79.284593138413271</v>
      </c>
      <c r="I67" s="20">
        <f t="shared" si="3"/>
        <v>24.612590005868068</v>
      </c>
    </row>
    <row r="68" spans="1:9" ht="30" x14ac:dyDescent="0.2">
      <c r="A68" s="16" t="s">
        <v>55</v>
      </c>
      <c r="B68" s="4">
        <f>SUM(B69:B70)</f>
        <v>3097.8382900000001</v>
      </c>
      <c r="C68" s="5">
        <f>B68/B101</f>
        <v>2.8760415538074187E-2</v>
      </c>
      <c r="D68" s="4">
        <f>SUM(D69:D70)</f>
        <v>6821.2999999999993</v>
      </c>
      <c r="E68" s="5">
        <f t="shared" si="0"/>
        <v>9.7122657634149141E-3</v>
      </c>
      <c r="F68" s="4">
        <f>SUM(F69:F70)</f>
        <v>1311.3865800000001</v>
      </c>
      <c r="G68" s="5">
        <f t="shared" si="1"/>
        <v>1.1067062324207936E-2</v>
      </c>
      <c r="H68" s="4">
        <f t="shared" si="2"/>
        <v>-57.667687682948745</v>
      </c>
      <c r="I68" s="20">
        <f t="shared" si="3"/>
        <v>19.224877662615633</v>
      </c>
    </row>
    <row r="69" spans="1:9" ht="30" x14ac:dyDescent="0.2">
      <c r="A69" s="7" t="s">
        <v>56</v>
      </c>
      <c r="B69" s="4">
        <v>231.62397000000001</v>
      </c>
      <c r="C69" s="5">
        <f>B69/B101</f>
        <v>2.1504032819538907E-3</v>
      </c>
      <c r="D69" s="4">
        <v>404.9</v>
      </c>
      <c r="E69" s="5">
        <f t="shared" si="0"/>
        <v>5.7650248597872829E-4</v>
      </c>
      <c r="F69" s="4">
        <v>138</v>
      </c>
      <c r="G69" s="5">
        <f t="shared" si="1"/>
        <v>1.1646105153376627E-3</v>
      </c>
      <c r="H69" s="4">
        <f t="shared" si="2"/>
        <v>-40.420674077903087</v>
      </c>
      <c r="I69" s="20">
        <f t="shared" si="3"/>
        <v>34.082489503581129</v>
      </c>
    </row>
    <row r="70" spans="1:9" ht="30" x14ac:dyDescent="0.2">
      <c r="A70" s="7" t="s">
        <v>57</v>
      </c>
      <c r="B70" s="4">
        <v>2866.21432</v>
      </c>
      <c r="C70" s="5">
        <f>B70/B101</f>
        <v>2.6610012256120294E-2</v>
      </c>
      <c r="D70" s="4">
        <v>6416.4</v>
      </c>
      <c r="E70" s="5">
        <f t="shared" ref="E70:E100" si="4">D70/$D$101</f>
        <v>9.1357632774361867E-3</v>
      </c>
      <c r="F70" s="4">
        <v>1173.3865800000001</v>
      </c>
      <c r="G70" s="5">
        <f t="shared" ref="G70:G100" si="5">F70/$F$101</f>
        <v>9.9024518088702725E-3</v>
      </c>
      <c r="H70" s="4">
        <f t="shared" ref="H70:H100" si="6">F70/B70*100-100</f>
        <v>-59.06145008723562</v>
      </c>
      <c r="I70" s="20">
        <f t="shared" ref="I70:I100" si="7">F70/D70*100</f>
        <v>18.287304095754632</v>
      </c>
    </row>
    <row r="71" spans="1:9" ht="15" x14ac:dyDescent="0.2">
      <c r="A71" s="15" t="s">
        <v>101</v>
      </c>
      <c r="B71" s="4">
        <f>SUM(B72+B92)</f>
        <v>10321.041710000001</v>
      </c>
      <c r="C71" s="5">
        <f>B71/B101</f>
        <v>9.5820833942044076E-2</v>
      </c>
      <c r="D71" s="4">
        <f>SUM(D73:D97)</f>
        <v>98486.255529999995</v>
      </c>
      <c r="E71" s="5">
        <f t="shared" si="4"/>
        <v>0.14022615744080336</v>
      </c>
      <c r="F71" s="4">
        <f>SUM(F73:F97)</f>
        <v>15204.935390000001</v>
      </c>
      <c r="G71" s="5">
        <f t="shared" si="5"/>
        <v>0.1283175915958244</v>
      </c>
      <c r="H71" s="4">
        <f t="shared" si="6"/>
        <v>47.319774662551936</v>
      </c>
      <c r="I71" s="20">
        <f t="shared" si="7"/>
        <v>15.438636902352746</v>
      </c>
    </row>
    <row r="72" spans="1:9" ht="15" x14ac:dyDescent="0.2">
      <c r="A72" s="16" t="s">
        <v>106</v>
      </c>
      <c r="B72" s="4">
        <f>SUM(B73:B91)</f>
        <v>3016.5140799999999</v>
      </c>
      <c r="C72" s="5">
        <f>B72/B101</f>
        <v>2.8005399344861074E-2</v>
      </c>
      <c r="D72" s="4"/>
      <c r="E72" s="5">
        <f t="shared" si="4"/>
        <v>0</v>
      </c>
      <c r="F72" s="4"/>
      <c r="G72" s="5">
        <f t="shared" si="5"/>
        <v>0</v>
      </c>
      <c r="H72" s="4">
        <f t="shared" si="6"/>
        <v>-100</v>
      </c>
      <c r="I72" s="20" t="s">
        <v>104</v>
      </c>
    </row>
    <row r="73" spans="1:9" ht="75" x14ac:dyDescent="0.2">
      <c r="A73" s="7" t="s">
        <v>64</v>
      </c>
      <c r="B73" s="4">
        <v>96.762349999999998</v>
      </c>
      <c r="C73" s="5">
        <f>B73/B101</f>
        <v>8.983443078433163E-4</v>
      </c>
      <c r="D73" s="4">
        <v>500</v>
      </c>
      <c r="E73" s="5">
        <f t="shared" si="4"/>
        <v>7.119072437376245E-4</v>
      </c>
      <c r="F73" s="4">
        <v>128.65746999999999</v>
      </c>
      <c r="G73" s="5">
        <f t="shared" si="5"/>
        <v>1.0857669741937673E-3</v>
      </c>
      <c r="H73" s="4">
        <f t="shared" si="6"/>
        <v>32.962324705838569</v>
      </c>
      <c r="I73" s="20">
        <f t="shared" si="7"/>
        <v>25.731493999999998</v>
      </c>
    </row>
    <row r="74" spans="1:9" ht="60" x14ac:dyDescent="0.2">
      <c r="A74" s="7" t="s">
        <v>65</v>
      </c>
      <c r="B74" s="4">
        <v>111.52</v>
      </c>
      <c r="C74" s="5">
        <f>B74/B101</f>
        <v>1.0353547346740404E-3</v>
      </c>
      <c r="D74" s="4">
        <v>1236.9000000000001</v>
      </c>
      <c r="E74" s="5">
        <f t="shared" si="4"/>
        <v>1.7611161395581355E-3</v>
      </c>
      <c r="F74" s="4">
        <v>0</v>
      </c>
      <c r="G74" s="5">
        <f t="shared" si="5"/>
        <v>0</v>
      </c>
      <c r="H74" s="4">
        <f t="shared" si="6"/>
        <v>-100</v>
      </c>
      <c r="I74" s="20">
        <f t="shared" si="7"/>
        <v>0</v>
      </c>
    </row>
    <row r="75" spans="1:9" ht="60" x14ac:dyDescent="0.2">
      <c r="A75" s="7" t="s">
        <v>66</v>
      </c>
      <c r="B75" s="4">
        <v>123.3</v>
      </c>
      <c r="C75" s="5">
        <f>B75/B101</f>
        <v>1.1447205773431597E-3</v>
      </c>
      <c r="D75" s="4">
        <v>513.29999999999995</v>
      </c>
      <c r="E75" s="5">
        <f t="shared" si="4"/>
        <v>7.3084397642104526E-4</v>
      </c>
      <c r="F75" s="4">
        <v>149.63505000000001</v>
      </c>
      <c r="G75" s="5">
        <f t="shared" si="5"/>
        <v>1.262801106471572E-3</v>
      </c>
      <c r="H75" s="4">
        <f t="shared" si="6"/>
        <v>21.35851581508517</v>
      </c>
      <c r="I75" s="20">
        <f t="shared" si="7"/>
        <v>29.151578024547053</v>
      </c>
    </row>
    <row r="76" spans="1:9" ht="45" x14ac:dyDescent="0.2">
      <c r="A76" s="7" t="s">
        <v>67</v>
      </c>
      <c r="B76" s="4">
        <v>5.7279499999999999</v>
      </c>
      <c r="C76" s="5">
        <f>B76/B101</f>
        <v>5.3178444695804965E-5</v>
      </c>
      <c r="D76" s="4">
        <v>51.3</v>
      </c>
      <c r="E76" s="5">
        <f t="shared" si="4"/>
        <v>7.3041683207480262E-5</v>
      </c>
      <c r="F76" s="4">
        <v>6.3400499999999997</v>
      </c>
      <c r="G76" s="5">
        <f t="shared" si="5"/>
        <v>5.3504992012801075E-5</v>
      </c>
      <c r="H76" s="4">
        <f t="shared" si="6"/>
        <v>10.686196632303009</v>
      </c>
      <c r="I76" s="20">
        <f t="shared" si="7"/>
        <v>12.358771929824561</v>
      </c>
    </row>
    <row r="77" spans="1:9" ht="50.25" customHeight="1" x14ac:dyDescent="0.2">
      <c r="A77" s="7" t="s">
        <v>68</v>
      </c>
      <c r="B77" s="4">
        <v>211.65085999999999</v>
      </c>
      <c r="C77" s="5">
        <f>B77/B101</f>
        <v>1.9649723816251119E-3</v>
      </c>
      <c r="D77" s="4">
        <v>1412</v>
      </c>
      <c r="E77" s="5">
        <f t="shared" si="4"/>
        <v>2.0104260563150516E-3</v>
      </c>
      <c r="F77" s="4">
        <v>219.52749</v>
      </c>
      <c r="G77" s="5">
        <f t="shared" si="5"/>
        <v>1.8526378497078521E-3</v>
      </c>
      <c r="H77" s="4">
        <f t="shared" si="6"/>
        <v>3.7215204322817357</v>
      </c>
      <c r="I77" s="20">
        <f t="shared" si="7"/>
        <v>15.547272662889519</v>
      </c>
    </row>
    <row r="78" spans="1:9" ht="50.25" customHeight="1" x14ac:dyDescent="0.2">
      <c r="A78" s="7" t="s">
        <v>97</v>
      </c>
      <c r="B78" s="4">
        <v>0</v>
      </c>
      <c r="C78" s="5">
        <f>B78/B101</f>
        <v>0</v>
      </c>
      <c r="D78" s="4">
        <v>4086.6610000000001</v>
      </c>
      <c r="E78" s="5">
        <f t="shared" si="4"/>
        <v>5.8186471372000887E-3</v>
      </c>
      <c r="F78" s="4">
        <v>0</v>
      </c>
      <c r="G78" s="5">
        <f t="shared" si="5"/>
        <v>0</v>
      </c>
      <c r="H78" s="4" t="s">
        <v>104</v>
      </c>
      <c r="I78" s="20">
        <f t="shared" si="7"/>
        <v>0</v>
      </c>
    </row>
    <row r="79" spans="1:9" ht="50.25" customHeight="1" x14ac:dyDescent="0.2">
      <c r="A79" s="7" t="s">
        <v>98</v>
      </c>
      <c r="B79" s="4">
        <v>0</v>
      </c>
      <c r="C79" s="5">
        <f>B79/B101</f>
        <v>0</v>
      </c>
      <c r="D79" s="4">
        <v>900</v>
      </c>
      <c r="E79" s="5">
        <f t="shared" si="4"/>
        <v>1.2814330387277242E-3</v>
      </c>
      <c r="F79" s="4">
        <v>0</v>
      </c>
      <c r="G79" s="5">
        <f t="shared" si="5"/>
        <v>0</v>
      </c>
      <c r="H79" s="4" t="s">
        <v>104</v>
      </c>
      <c r="I79" s="20">
        <f t="shared" si="7"/>
        <v>0</v>
      </c>
    </row>
    <row r="80" spans="1:9" ht="63.75" customHeight="1" x14ac:dyDescent="0.2">
      <c r="A80" s="7" t="s">
        <v>99</v>
      </c>
      <c r="B80" s="4">
        <v>0</v>
      </c>
      <c r="C80" s="5">
        <f>B80/$B$101</f>
        <v>0</v>
      </c>
      <c r="D80" s="4">
        <v>129.96</v>
      </c>
      <c r="E80" s="5">
        <f t="shared" si="4"/>
        <v>1.8503893079228336E-4</v>
      </c>
      <c r="F80" s="4">
        <v>0</v>
      </c>
      <c r="G80" s="5">
        <f t="shared" si="5"/>
        <v>0</v>
      </c>
      <c r="H80" s="4" t="s">
        <v>104</v>
      </c>
      <c r="I80" s="20">
        <f t="shared" si="7"/>
        <v>0</v>
      </c>
    </row>
    <row r="81" spans="1:9" ht="30" x14ac:dyDescent="0.2">
      <c r="A81" s="7" t="s">
        <v>69</v>
      </c>
      <c r="B81" s="4">
        <v>47.492919999999998</v>
      </c>
      <c r="C81" s="5">
        <f>B81/$B$101</f>
        <v>4.409255701712287E-4</v>
      </c>
      <c r="D81" s="4">
        <v>574.5</v>
      </c>
      <c r="E81" s="5">
        <f t="shared" si="4"/>
        <v>8.1798142305453049E-4</v>
      </c>
      <c r="F81" s="4">
        <v>66.627120000000005</v>
      </c>
      <c r="G81" s="5">
        <f t="shared" si="5"/>
        <v>5.6228003303379929E-4</v>
      </c>
      <c r="H81" s="4">
        <f t="shared" si="6"/>
        <v>40.288531427421191</v>
      </c>
      <c r="I81" s="20">
        <f t="shared" si="7"/>
        <v>11.597409921671019</v>
      </c>
    </row>
    <row r="82" spans="1:9" ht="60" x14ac:dyDescent="0.2">
      <c r="A82" s="7" t="s">
        <v>70</v>
      </c>
      <c r="B82" s="4">
        <v>0</v>
      </c>
      <c r="C82" s="5">
        <f t="shared" ref="C82:C100" si="8">B82/$B$101</f>
        <v>0</v>
      </c>
      <c r="D82" s="4">
        <v>11.6</v>
      </c>
      <c r="E82" s="5">
        <f t="shared" si="4"/>
        <v>1.6516248054712888E-5</v>
      </c>
      <c r="F82" s="4">
        <v>11.6</v>
      </c>
      <c r="G82" s="5">
        <f t="shared" si="5"/>
        <v>9.7894796941426718E-5</v>
      </c>
      <c r="H82" s="4" t="s">
        <v>104</v>
      </c>
      <c r="I82" s="20">
        <f t="shared" si="7"/>
        <v>100</v>
      </c>
    </row>
    <row r="83" spans="1:9" ht="18" customHeight="1" x14ac:dyDescent="0.2">
      <c r="A83" s="7" t="s">
        <v>71</v>
      </c>
      <c r="B83" s="4">
        <v>0</v>
      </c>
      <c r="C83" s="5">
        <f t="shared" si="8"/>
        <v>0</v>
      </c>
      <c r="D83" s="4">
        <v>0</v>
      </c>
      <c r="E83" s="5">
        <f t="shared" si="4"/>
        <v>0</v>
      </c>
      <c r="F83" s="4">
        <v>0</v>
      </c>
      <c r="G83" s="5">
        <f t="shared" si="5"/>
        <v>0</v>
      </c>
      <c r="H83" s="4" t="s">
        <v>107</v>
      </c>
      <c r="I83" s="20" t="e">
        <f t="shared" si="7"/>
        <v>#DIV/0!</v>
      </c>
    </row>
    <row r="84" spans="1:9" ht="15" x14ac:dyDescent="0.2">
      <c r="A84" s="7" t="s">
        <v>72</v>
      </c>
      <c r="B84" s="4">
        <v>14</v>
      </c>
      <c r="C84" s="5">
        <f t="shared" si="8"/>
        <v>1.2997638347773103E-4</v>
      </c>
      <c r="D84" s="4">
        <v>50</v>
      </c>
      <c r="E84" s="5">
        <f t="shared" si="4"/>
        <v>7.1190724373762444E-5</v>
      </c>
      <c r="F84" s="4">
        <v>24.356729999999999</v>
      </c>
      <c r="G84" s="5">
        <f t="shared" si="5"/>
        <v>2.0555147737130657E-4</v>
      </c>
      <c r="H84" s="4">
        <f t="shared" si="6"/>
        <v>73.976642857142849</v>
      </c>
      <c r="I84" s="20">
        <f t="shared" si="7"/>
        <v>48.713459999999998</v>
      </c>
    </row>
    <row r="85" spans="1:9" ht="30" x14ac:dyDescent="0.2">
      <c r="A85" s="7" t="s">
        <v>73</v>
      </c>
      <c r="B85" s="4">
        <v>0</v>
      </c>
      <c r="C85" s="5">
        <f t="shared" si="8"/>
        <v>0</v>
      </c>
      <c r="D85" s="4">
        <v>100</v>
      </c>
      <c r="E85" s="5">
        <f t="shared" si="4"/>
        <v>1.4238144874752489E-4</v>
      </c>
      <c r="F85" s="4">
        <v>0</v>
      </c>
      <c r="G85" s="5">
        <f t="shared" si="5"/>
        <v>0</v>
      </c>
      <c r="H85" s="4" t="s">
        <v>104</v>
      </c>
      <c r="I85" s="20">
        <f t="shared" si="7"/>
        <v>0</v>
      </c>
    </row>
    <row r="86" spans="1:9" ht="45" x14ac:dyDescent="0.2">
      <c r="A86" s="7" t="s">
        <v>74</v>
      </c>
      <c r="B86" s="4">
        <v>0</v>
      </c>
      <c r="C86" s="5">
        <f t="shared" si="8"/>
        <v>0</v>
      </c>
      <c r="D86" s="4">
        <v>744.03453000000002</v>
      </c>
      <c r="E86" s="5">
        <f t="shared" si="4"/>
        <v>1.0593671429958377E-3</v>
      </c>
      <c r="F86" s="4">
        <v>0</v>
      </c>
      <c r="G86" s="5">
        <f t="shared" si="5"/>
        <v>0</v>
      </c>
      <c r="H86" s="4" t="s">
        <v>104</v>
      </c>
      <c r="I86" s="20">
        <f t="shared" si="7"/>
        <v>0</v>
      </c>
    </row>
    <row r="87" spans="1:9" ht="30" x14ac:dyDescent="0.2">
      <c r="A87" s="7" t="s">
        <v>75</v>
      </c>
      <c r="B87" s="4">
        <v>8</v>
      </c>
      <c r="C87" s="5">
        <f t="shared" si="8"/>
        <v>7.4272219130132018E-5</v>
      </c>
      <c r="D87" s="4">
        <v>188</v>
      </c>
      <c r="E87" s="5">
        <f t="shared" si="4"/>
        <v>2.676771236453468E-4</v>
      </c>
      <c r="F87" s="4">
        <v>0</v>
      </c>
      <c r="G87" s="5">
        <f t="shared" si="5"/>
        <v>0</v>
      </c>
      <c r="H87" s="4">
        <f t="shared" si="6"/>
        <v>-100</v>
      </c>
      <c r="I87" s="20">
        <f t="shared" si="7"/>
        <v>0</v>
      </c>
    </row>
    <row r="88" spans="1:9" ht="30" x14ac:dyDescent="0.2">
      <c r="A88" s="7" t="s">
        <v>85</v>
      </c>
      <c r="B88" s="4">
        <v>0</v>
      </c>
      <c r="C88" s="5">
        <f t="shared" si="8"/>
        <v>0</v>
      </c>
      <c r="D88" s="4">
        <v>0</v>
      </c>
      <c r="E88" s="5">
        <f t="shared" si="4"/>
        <v>0</v>
      </c>
      <c r="F88" s="4">
        <v>0</v>
      </c>
      <c r="G88" s="5">
        <f t="shared" si="5"/>
        <v>0</v>
      </c>
      <c r="H88" s="4" t="s">
        <v>104</v>
      </c>
      <c r="I88" s="20" t="s">
        <v>104</v>
      </c>
    </row>
    <row r="89" spans="1:9" ht="30" x14ac:dyDescent="0.2">
      <c r="A89" s="7" t="s">
        <v>76</v>
      </c>
      <c r="B89" s="4">
        <v>0</v>
      </c>
      <c r="C89" s="5">
        <f t="shared" si="8"/>
        <v>0</v>
      </c>
      <c r="D89" s="4">
        <v>0</v>
      </c>
      <c r="E89" s="5">
        <f t="shared" si="4"/>
        <v>0</v>
      </c>
      <c r="F89" s="4">
        <v>0</v>
      </c>
      <c r="G89" s="5">
        <f t="shared" si="5"/>
        <v>0</v>
      </c>
      <c r="H89" s="4" t="s">
        <v>104</v>
      </c>
      <c r="I89" s="20" t="s">
        <v>104</v>
      </c>
    </row>
    <row r="90" spans="1:9" ht="45" x14ac:dyDescent="0.2">
      <c r="A90" s="7" t="s">
        <v>77</v>
      </c>
      <c r="B90" s="4">
        <v>2398.06</v>
      </c>
      <c r="C90" s="5">
        <f t="shared" si="8"/>
        <v>2.2263654725900549E-2</v>
      </c>
      <c r="D90" s="4">
        <v>0</v>
      </c>
      <c r="E90" s="5">
        <f t="shared" si="4"/>
        <v>0</v>
      </c>
      <c r="F90" s="4">
        <v>0</v>
      </c>
      <c r="G90" s="5">
        <f t="shared" si="5"/>
        <v>0</v>
      </c>
      <c r="H90" s="4" t="s">
        <v>104</v>
      </c>
      <c r="I90" s="20" t="s">
        <v>104</v>
      </c>
    </row>
    <row r="91" spans="1:9" ht="45" x14ac:dyDescent="0.2">
      <c r="A91" s="7" t="s">
        <v>78</v>
      </c>
      <c r="B91" s="4">
        <v>0</v>
      </c>
      <c r="C91" s="5">
        <f>B91/$B$101</f>
        <v>0</v>
      </c>
      <c r="D91" s="4">
        <v>0</v>
      </c>
      <c r="E91" s="5">
        <f t="shared" si="4"/>
        <v>0</v>
      </c>
      <c r="F91" s="4">
        <v>0</v>
      </c>
      <c r="G91" s="5">
        <f t="shared" si="5"/>
        <v>0</v>
      </c>
      <c r="H91" s="4" t="s">
        <v>104</v>
      </c>
      <c r="I91" s="20" t="s">
        <v>104</v>
      </c>
    </row>
    <row r="92" spans="1:9" ht="30" x14ac:dyDescent="0.2">
      <c r="A92" s="16" t="s">
        <v>105</v>
      </c>
      <c r="B92" s="4">
        <f>SUM(B93:B97)</f>
        <v>7304.5276300000005</v>
      </c>
      <c r="C92" s="5">
        <f t="shared" si="8"/>
        <v>6.7815434597182991E-2</v>
      </c>
      <c r="D92" s="4">
        <f t="shared" ref="C92:I92" si="9">SUM(D93:D97)</f>
        <v>43994</v>
      </c>
      <c r="E92" s="5">
        <f t="shared" si="4"/>
        <v>6.2639294561986109E-2</v>
      </c>
      <c r="F92" s="4">
        <f t="shared" si="9"/>
        <v>7299.0957399999998</v>
      </c>
      <c r="G92" s="5">
        <f t="shared" si="5"/>
        <v>6.1598577183045927E-2</v>
      </c>
      <c r="H92" s="4">
        <f t="shared" si="6"/>
        <v>-7.4363330185676091E-2</v>
      </c>
      <c r="I92" s="20">
        <f t="shared" si="7"/>
        <v>16.591116379506296</v>
      </c>
    </row>
    <row r="93" spans="1:9" ht="30" x14ac:dyDescent="0.2">
      <c r="A93" s="7" t="s">
        <v>79</v>
      </c>
      <c r="B93" s="4">
        <v>335.47624000000002</v>
      </c>
      <c r="C93" s="5">
        <f t="shared" si="8"/>
        <v>3.1145706012790952E-3</v>
      </c>
      <c r="D93" s="4">
        <v>2231</v>
      </c>
      <c r="E93" s="5">
        <f t="shared" si="4"/>
        <v>3.1765301215572806E-3</v>
      </c>
      <c r="F93" s="4">
        <v>548.46723999999995</v>
      </c>
      <c r="G93" s="5">
        <f t="shared" si="5"/>
        <v>4.6286283697262714E-3</v>
      </c>
      <c r="H93" s="4">
        <f t="shared" si="6"/>
        <v>63.489146056960664</v>
      </c>
      <c r="I93" s="20">
        <f t="shared" si="7"/>
        <v>24.583919318691166</v>
      </c>
    </row>
    <row r="94" spans="1:9" ht="15" x14ac:dyDescent="0.2">
      <c r="A94" s="7" t="s">
        <v>80</v>
      </c>
      <c r="B94" s="4">
        <v>471.83316000000002</v>
      </c>
      <c r="C94" s="5">
        <f t="shared" si="8"/>
        <v>4.380511981547831E-3</v>
      </c>
      <c r="D94" s="4">
        <v>1598</v>
      </c>
      <c r="E94" s="5">
        <f t="shared" si="4"/>
        <v>2.2752555509854477E-3</v>
      </c>
      <c r="F94" s="4">
        <v>254.34004999999999</v>
      </c>
      <c r="G94" s="5">
        <f t="shared" si="5"/>
        <v>2.146428236967441E-3</v>
      </c>
      <c r="H94" s="4">
        <f t="shared" si="6"/>
        <v>-46.095342260387127</v>
      </c>
      <c r="I94" s="20">
        <f t="shared" si="7"/>
        <v>15.916148310387983</v>
      </c>
    </row>
    <row r="95" spans="1:9" ht="30" customHeight="1" x14ac:dyDescent="0.2">
      <c r="A95" s="7" t="s">
        <v>81</v>
      </c>
      <c r="B95" s="4">
        <v>5621.9670500000002</v>
      </c>
      <c r="C95" s="5">
        <f t="shared" si="8"/>
        <v>5.2194496084997738E-2</v>
      </c>
      <c r="D95" s="4">
        <v>34379</v>
      </c>
      <c r="E95" s="5">
        <f t="shared" si="4"/>
        <v>4.8949318264911584E-2</v>
      </c>
      <c r="F95" s="4">
        <v>5453.4011099999998</v>
      </c>
      <c r="G95" s="5">
        <f t="shared" si="5"/>
        <v>4.6022378819275955E-2</v>
      </c>
      <c r="H95" s="4">
        <f t="shared" si="6"/>
        <v>-2.9983445029262583</v>
      </c>
      <c r="I95" s="20">
        <f t="shared" si="7"/>
        <v>15.862593763634777</v>
      </c>
    </row>
    <row r="96" spans="1:9" ht="62.25" customHeight="1" x14ac:dyDescent="0.2">
      <c r="A96" s="7" t="s">
        <v>100</v>
      </c>
      <c r="B96" s="4"/>
      <c r="C96" s="5">
        <f t="shared" si="8"/>
        <v>0</v>
      </c>
      <c r="D96" s="4">
        <v>256</v>
      </c>
      <c r="E96" s="5">
        <f t="shared" si="4"/>
        <v>3.6449650879366374E-4</v>
      </c>
      <c r="F96" s="4">
        <v>0</v>
      </c>
      <c r="G96" s="5">
        <f t="shared" si="5"/>
        <v>0</v>
      </c>
      <c r="H96" s="4" t="s">
        <v>104</v>
      </c>
      <c r="I96" s="20">
        <f t="shared" si="7"/>
        <v>0</v>
      </c>
    </row>
    <row r="97" spans="1:9" ht="30" x14ac:dyDescent="0.2">
      <c r="A97" s="7" t="s">
        <v>82</v>
      </c>
      <c r="B97" s="4">
        <v>875.25117999999998</v>
      </c>
      <c r="C97" s="5">
        <f t="shared" si="8"/>
        <v>8.1258559293583277E-3</v>
      </c>
      <c r="D97" s="4">
        <v>5530</v>
      </c>
      <c r="E97" s="5">
        <f t="shared" si="4"/>
        <v>7.8736941157381262E-3</v>
      </c>
      <c r="F97" s="4">
        <v>1042.88734</v>
      </c>
      <c r="G97" s="5">
        <f t="shared" si="5"/>
        <v>8.801141757076263E-3</v>
      </c>
      <c r="H97" s="4">
        <f t="shared" si="6"/>
        <v>19.15292019372086</v>
      </c>
      <c r="I97" s="20">
        <f t="shared" si="7"/>
        <v>18.858722242314645</v>
      </c>
    </row>
    <row r="98" spans="1:9" ht="28.5" x14ac:dyDescent="0.2">
      <c r="A98" s="15" t="s">
        <v>102</v>
      </c>
      <c r="B98" s="4">
        <f>SUM(B99)</f>
        <v>0</v>
      </c>
      <c r="C98" s="5">
        <f t="shared" si="8"/>
        <v>0</v>
      </c>
      <c r="D98" s="4">
        <f>SUM(D99)</f>
        <v>33891.4</v>
      </c>
      <c r="E98" s="5">
        <f t="shared" si="4"/>
        <v>4.8255066320818656E-2</v>
      </c>
      <c r="F98" s="4">
        <f>SUM(F99)</f>
        <v>0</v>
      </c>
      <c r="G98" s="5">
        <f t="shared" si="5"/>
        <v>0</v>
      </c>
      <c r="H98" s="4" t="s">
        <v>104</v>
      </c>
      <c r="I98" s="20">
        <f t="shared" si="7"/>
        <v>0</v>
      </c>
    </row>
    <row r="99" spans="1:9" ht="30" x14ac:dyDescent="0.2">
      <c r="A99" s="16" t="s">
        <v>103</v>
      </c>
      <c r="B99" s="4">
        <f>SUM(B100)</f>
        <v>0</v>
      </c>
      <c r="C99" s="5">
        <f t="shared" si="8"/>
        <v>0</v>
      </c>
      <c r="D99" s="4">
        <f>SUM(D100)</f>
        <v>33891.4</v>
      </c>
      <c r="E99" s="5">
        <f t="shared" si="4"/>
        <v>4.8255066320818656E-2</v>
      </c>
      <c r="F99" s="4">
        <f>SUM(F100)</f>
        <v>0</v>
      </c>
      <c r="G99" s="5">
        <f t="shared" si="5"/>
        <v>0</v>
      </c>
      <c r="H99" s="4" t="s">
        <v>104</v>
      </c>
      <c r="I99" s="20">
        <f t="shared" si="7"/>
        <v>0</v>
      </c>
    </row>
    <row r="100" spans="1:9" ht="77.25" customHeight="1" x14ac:dyDescent="0.2">
      <c r="A100" s="7" t="s">
        <v>63</v>
      </c>
      <c r="B100" s="4">
        <v>0</v>
      </c>
      <c r="C100" s="5">
        <f t="shared" si="8"/>
        <v>0</v>
      </c>
      <c r="D100" s="4">
        <v>33891.4</v>
      </c>
      <c r="E100" s="5">
        <f t="shared" si="4"/>
        <v>4.8255066320818656E-2</v>
      </c>
      <c r="F100" s="4">
        <v>0</v>
      </c>
      <c r="G100" s="5">
        <f t="shared" si="5"/>
        <v>0</v>
      </c>
      <c r="H100" s="4" t="s">
        <v>104</v>
      </c>
      <c r="I100" s="20">
        <f t="shared" si="7"/>
        <v>0</v>
      </c>
    </row>
    <row r="101" spans="1:9" ht="15" x14ac:dyDescent="0.2">
      <c r="A101" s="16" t="s">
        <v>83</v>
      </c>
      <c r="B101" s="21">
        <f>SUM(B5+B21+B35+B37+B48+B55+B58+B60+B64+B71+B98)</f>
        <v>107711.87523000001</v>
      </c>
      <c r="C101" s="21" t="s">
        <v>86</v>
      </c>
      <c r="D101" s="21">
        <f>SUM(D5+D21+D35+D37+D48+D55+D58+D60+D64+D71+D98)</f>
        <v>702338.68863999995</v>
      </c>
      <c r="E101" s="21" t="s">
        <v>104</v>
      </c>
      <c r="F101" s="21">
        <f t="shared" ref="F101" si="10">SUM(F5+F21+F35+F37+F48+F55+F58+F60+F64+F71+F98)</f>
        <v>118494.55090999999</v>
      </c>
      <c r="G101" s="22" t="s">
        <v>86</v>
      </c>
      <c r="H101" s="4" t="s">
        <v>104</v>
      </c>
      <c r="I101" s="17">
        <f t="shared" ref="I71:I101" si="11">F101/D101*100/100</f>
        <v>0.16871425827253145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2023-03-02T09:37:36Z</dcterms:modified>
</cp:coreProperties>
</file>