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55" i="3" l="1"/>
  <c r="I56" i="3"/>
  <c r="I57" i="3"/>
  <c r="H55" i="3"/>
  <c r="H56" i="3"/>
  <c r="H57" i="3"/>
  <c r="H58" i="3"/>
  <c r="H59" i="3"/>
  <c r="G58" i="3"/>
  <c r="E58" i="3"/>
  <c r="C58" i="3"/>
  <c r="F60" i="3"/>
  <c r="D60" i="3"/>
  <c r="F58" i="3" l="1"/>
  <c r="D58" i="3"/>
  <c r="I45" i="4" l="1"/>
  <c r="H45" i="4"/>
  <c r="I40" i="4"/>
  <c r="H40" i="4"/>
  <c r="I39" i="4"/>
  <c r="H39" i="4"/>
  <c r="I38" i="4"/>
  <c r="H38" i="4"/>
  <c r="I37" i="4"/>
  <c r="H37" i="4"/>
  <c r="F36" i="4"/>
  <c r="I36" i="4" s="1"/>
  <c r="D36" i="4"/>
  <c r="B36" i="4"/>
  <c r="F35" i="4"/>
  <c r="I35" i="4" s="1"/>
  <c r="D35" i="4"/>
  <c r="B35" i="4"/>
  <c r="I34" i="4"/>
  <c r="H34" i="4"/>
  <c r="I33" i="4"/>
  <c r="H33" i="4"/>
  <c r="I32" i="4"/>
  <c r="C32" i="4"/>
  <c r="I31" i="4"/>
  <c r="H31" i="4"/>
  <c r="C31" i="4"/>
  <c r="I30" i="4"/>
  <c r="H30" i="4"/>
  <c r="I29" i="4"/>
  <c r="H29" i="4"/>
  <c r="I28" i="4"/>
  <c r="H28" i="4"/>
  <c r="I26" i="4"/>
  <c r="H26" i="4"/>
  <c r="I25" i="4"/>
  <c r="H25" i="4"/>
  <c r="I24" i="4"/>
  <c r="F24" i="4"/>
  <c r="H24" i="4" s="1"/>
  <c r="D24" i="4"/>
  <c r="B24" i="4"/>
  <c r="I23" i="4"/>
  <c r="H23" i="4"/>
  <c r="I22" i="4"/>
  <c r="H22" i="4"/>
  <c r="I21" i="4"/>
  <c r="H21" i="4"/>
  <c r="I20" i="4"/>
  <c r="H20" i="4"/>
  <c r="I19" i="4"/>
  <c r="F19" i="4"/>
  <c r="H19" i="4" s="1"/>
  <c r="D19" i="4"/>
  <c r="B19" i="4"/>
  <c r="I18" i="4"/>
  <c r="H18" i="4"/>
  <c r="I17" i="4"/>
  <c r="H17" i="4"/>
  <c r="H16" i="4"/>
  <c r="I15" i="4"/>
  <c r="F14" i="4"/>
  <c r="D14" i="4"/>
  <c r="D8" i="4" s="1"/>
  <c r="B14" i="4"/>
  <c r="H14" i="4" s="1"/>
  <c r="I13" i="4"/>
  <c r="H13" i="4"/>
  <c r="I12" i="4"/>
  <c r="H12" i="4"/>
  <c r="I11" i="4"/>
  <c r="H11" i="4"/>
  <c r="I10" i="4"/>
  <c r="H10" i="4"/>
  <c r="I9" i="4"/>
  <c r="H9" i="4"/>
  <c r="B8" i="4"/>
  <c r="C30" i="4" s="1"/>
  <c r="E15" i="4" l="1"/>
  <c r="D7" i="4"/>
  <c r="B7" i="4"/>
  <c r="F8" i="4"/>
  <c r="I14" i="4"/>
  <c r="H35" i="4"/>
  <c r="H36" i="4"/>
  <c r="C14" i="4"/>
  <c r="C12" i="4" l="1"/>
  <c r="C28" i="4"/>
  <c r="C22" i="4"/>
  <c r="C11" i="4"/>
  <c r="C40" i="4"/>
  <c r="C26" i="4"/>
  <c r="C24" i="4"/>
  <c r="C21" i="4"/>
  <c r="C18" i="4"/>
  <c r="C19" i="4"/>
  <c r="C10" i="4"/>
  <c r="C38" i="4"/>
  <c r="C33" i="4"/>
  <c r="C25" i="4"/>
  <c r="C20" i="4"/>
  <c r="C17" i="4"/>
  <c r="C16" i="4"/>
  <c r="C13" i="4"/>
  <c r="C9" i="4"/>
  <c r="C37" i="4"/>
  <c r="C29" i="4"/>
  <c r="C23" i="4"/>
  <c r="E11" i="4"/>
  <c r="E40" i="4"/>
  <c r="E26" i="4"/>
  <c r="E21" i="4"/>
  <c r="E10" i="4"/>
  <c r="E39" i="4"/>
  <c r="E38" i="4"/>
  <c r="E33" i="4"/>
  <c r="E25" i="4"/>
  <c r="E20" i="4"/>
  <c r="E17" i="4"/>
  <c r="E9" i="4"/>
  <c r="E32" i="4"/>
  <c r="E16" i="4"/>
  <c r="E13" i="4"/>
  <c r="E37" i="4"/>
  <c r="E31" i="4"/>
  <c r="E29" i="4"/>
  <c r="E23" i="4"/>
  <c r="E12" i="4"/>
  <c r="E28" i="4"/>
  <c r="E24" i="4"/>
  <c r="E22" i="4"/>
  <c r="E19" i="4"/>
  <c r="C36" i="4"/>
  <c r="E14" i="4"/>
  <c r="E35" i="4"/>
  <c r="E36" i="4"/>
  <c r="G15" i="4"/>
  <c r="H8" i="4"/>
  <c r="F7" i="4"/>
  <c r="I8" i="4"/>
  <c r="E8" i="4"/>
  <c r="C35" i="4"/>
  <c r="G39" i="4" l="1"/>
  <c r="G38" i="4"/>
  <c r="G33" i="4"/>
  <c r="G32" i="4"/>
  <c r="G25" i="4"/>
  <c r="G20" i="4"/>
  <c r="G17" i="4"/>
  <c r="G16" i="4"/>
  <c r="G13" i="4"/>
  <c r="G9" i="4"/>
  <c r="G37" i="4"/>
  <c r="G31" i="4"/>
  <c r="G29" i="4"/>
  <c r="G23" i="4"/>
  <c r="G19" i="4"/>
  <c r="G24" i="4"/>
  <c r="G12" i="4"/>
  <c r="G28" i="4"/>
  <c r="G22" i="4"/>
  <c r="G11" i="4"/>
  <c r="I7" i="4"/>
  <c r="G40" i="4"/>
  <c r="G26" i="4"/>
  <c r="G21" i="4"/>
  <c r="G10" i="4"/>
  <c r="H7" i="4"/>
  <c r="G36" i="4"/>
  <c r="G14" i="4"/>
  <c r="G35" i="4"/>
  <c r="G8" i="4"/>
  <c r="B5" i="3" l="1"/>
  <c r="B58" i="3"/>
  <c r="I19" i="3" l="1"/>
  <c r="B30" i="3"/>
  <c r="B17" i="3"/>
  <c r="F15" i="3" l="1"/>
  <c r="B46" i="3" l="1"/>
  <c r="B51" i="3"/>
  <c r="D51" i="3"/>
  <c r="F51" i="3"/>
  <c r="I7" i="3"/>
  <c r="I8" i="3"/>
  <c r="I9" i="3"/>
  <c r="I10" i="3"/>
  <c r="I11" i="3"/>
  <c r="I12" i="3"/>
  <c r="I13" i="3"/>
  <c r="I14" i="3"/>
  <c r="I16" i="3"/>
  <c r="I21" i="3"/>
  <c r="I22" i="3"/>
  <c r="I23" i="3"/>
  <c r="I24" i="3"/>
  <c r="I26" i="3"/>
  <c r="I27" i="3"/>
  <c r="I28" i="3"/>
  <c r="I29" i="3"/>
  <c r="I31" i="3"/>
  <c r="I33" i="3"/>
  <c r="I34" i="3"/>
  <c r="I35" i="3"/>
  <c r="I36" i="3"/>
  <c r="I37" i="3"/>
  <c r="I39" i="3"/>
  <c r="I40" i="3"/>
  <c r="I42" i="3"/>
  <c r="I43" i="3"/>
  <c r="I44" i="3"/>
  <c r="I45" i="3"/>
  <c r="I47" i="3"/>
  <c r="I48" i="3"/>
  <c r="I49" i="3"/>
  <c r="I50" i="3"/>
  <c r="I54" i="3"/>
  <c r="H7" i="3"/>
  <c r="H8" i="3"/>
  <c r="H9" i="3"/>
  <c r="H10" i="3"/>
  <c r="H11" i="3"/>
  <c r="H12" i="3"/>
  <c r="H14" i="3"/>
  <c r="H16" i="3"/>
  <c r="H19" i="3"/>
  <c r="H22" i="3"/>
  <c r="H23" i="3"/>
  <c r="H24" i="3"/>
  <c r="H26" i="3"/>
  <c r="H27" i="3"/>
  <c r="H28" i="3"/>
  <c r="H29" i="3"/>
  <c r="H31" i="3"/>
  <c r="H33" i="3"/>
  <c r="H34" i="3"/>
  <c r="H35" i="3"/>
  <c r="H36" i="3"/>
  <c r="H37" i="3"/>
  <c r="H39" i="3"/>
  <c r="H40" i="3"/>
  <c r="H42" i="3"/>
  <c r="H43" i="3"/>
  <c r="H44" i="3"/>
  <c r="H45" i="3"/>
  <c r="H47" i="3"/>
  <c r="H48" i="3"/>
  <c r="H49" i="3"/>
  <c r="H54" i="3"/>
  <c r="B55" i="3"/>
  <c r="D55" i="3"/>
  <c r="F55" i="3"/>
  <c r="F46" i="3" l="1"/>
  <c r="D46" i="3"/>
  <c r="H46" i="3" l="1"/>
  <c r="I46" i="3"/>
  <c r="B53" i="3" l="1"/>
  <c r="F17" i="3"/>
  <c r="D17" i="3"/>
  <c r="B15" i="3"/>
  <c r="F30" i="3"/>
  <c r="D30" i="3"/>
  <c r="I17" i="3" l="1"/>
  <c r="H30" i="3"/>
  <c r="I30" i="3"/>
  <c r="H17" i="3"/>
  <c r="F25" i="3"/>
  <c r="F20" i="3"/>
  <c r="D32" i="3"/>
  <c r="D25" i="3"/>
  <c r="D20" i="3"/>
  <c r="D6" i="3"/>
  <c r="I25" i="3" l="1"/>
  <c r="I20" i="3"/>
  <c r="B25" i="3"/>
  <c r="B20" i="3"/>
  <c r="H20" i="3" s="1"/>
  <c r="H25" i="3" l="1"/>
  <c r="F53" i="3"/>
  <c r="D53" i="3"/>
  <c r="F41" i="3"/>
  <c r="D41" i="3"/>
  <c r="B41" i="3"/>
  <c r="F38" i="3"/>
  <c r="D38" i="3"/>
  <c r="B38" i="3"/>
  <c r="F32" i="3"/>
  <c r="B32" i="3"/>
  <c r="D15" i="3"/>
  <c r="F6" i="3"/>
  <c r="B6" i="3"/>
  <c r="I15" i="3" l="1"/>
  <c r="H15" i="3"/>
  <c r="H41" i="3"/>
  <c r="I41" i="3"/>
  <c r="H38" i="3"/>
  <c r="I38" i="3"/>
  <c r="I6" i="3"/>
  <c r="H6" i="3"/>
  <c r="I32" i="3"/>
  <c r="H32" i="3"/>
  <c r="I53" i="3"/>
  <c r="H53" i="3"/>
  <c r="C51" i="3"/>
  <c r="D5" i="3"/>
  <c r="F5" i="3"/>
  <c r="G55" i="3" l="1"/>
  <c r="G51" i="3"/>
  <c r="E55" i="3"/>
  <c r="E51" i="3"/>
  <c r="C53" i="3"/>
  <c r="C30" i="3"/>
  <c r="C17" i="3"/>
  <c r="C25" i="3"/>
  <c r="C32" i="3"/>
  <c r="C38" i="3"/>
  <c r="E6" i="3"/>
  <c r="E41" i="3"/>
  <c r="E25" i="3"/>
  <c r="E46" i="3"/>
  <c r="E30" i="3"/>
  <c r="E17" i="3"/>
  <c r="E32" i="3"/>
  <c r="E53" i="3"/>
  <c r="E38" i="3"/>
  <c r="E20" i="3"/>
  <c r="E15" i="3"/>
  <c r="G41" i="3"/>
  <c r="G32" i="3"/>
  <c r="G25" i="3"/>
  <c r="G17" i="3"/>
  <c r="G38" i="3"/>
  <c r="G20" i="3"/>
  <c r="G53" i="3"/>
  <c r="G46" i="3"/>
  <c r="G30" i="3"/>
  <c r="G15" i="3"/>
  <c r="G6" i="3"/>
  <c r="C46" i="3"/>
  <c r="C20" i="3"/>
  <c r="C6" i="3"/>
  <c r="I5" i="3"/>
  <c r="H5" i="3"/>
  <c r="C5" i="3" l="1"/>
  <c r="E5" i="3"/>
  <c r="G5" i="3"/>
</calcChain>
</file>

<file path=xl/sharedStrings.xml><?xml version="1.0" encoding="utf-8"?>
<sst xmlns="http://schemas.openxmlformats.org/spreadsheetml/2006/main" count="188" uniqueCount="131">
  <si>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</si>
  <si>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</si>
  <si>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</si>
  <si>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</si>
  <si>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</si>
  <si>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</si>
  <si>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</si>
  <si>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</si>
  <si>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</si>
  <si>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</si>
  <si>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</si>
  <si>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</si>
  <si>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</si>
  <si>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</si>
  <si>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</si>
  <si>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</si>
  <si>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</si>
  <si>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</si>
  <si>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</si>
  <si>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</si>
  <si>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</si>
  <si>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</si>
  <si>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</si>
  <si>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</si>
  <si>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</si>
  <si>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</si>
  <si>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</si>
  <si>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</si>
  <si>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</si>
  <si>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</si>
  <si>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</si>
  <si>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</si>
  <si>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</si>
  <si>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</si>
  <si>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</si>
  <si>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</si>
  <si>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</si>
  <si>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</si>
  <si>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</si>
  <si>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</si>
  <si>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</si>
  <si>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</si>
  <si>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</si>
  <si>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</si>
  <si>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</si>
  <si>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</si>
  <si>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</si>
  <si>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</si>
  <si>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</si>
  <si>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</si>
  <si>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</si>
  <si>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</si>
  <si>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</si>
  <si>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</si>
  <si>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</si>
  <si>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</si>
  <si>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</si>
  <si>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</si>
  <si>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</si>
  <si>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</si>
  <si>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</si>
  <si>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</si>
  <si>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</si>
  <si>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</si>
  <si>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</si>
  <si>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</si>
  <si>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</si>
  <si>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</si>
  <si>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</si>
  <si>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</si>
  <si>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</si>
  <si>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</si>
  <si>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</si>
  <si>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</si>
  <si>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</si>
  <si>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</si>
  <si>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</si>
  <si>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</si>
  <si>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</si>
  <si>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</si>
  <si>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</si>
  <si>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</si>
  <si>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</si>
  <si>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</si>
  <si>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</si>
  <si>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</si>
  <si>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</si>
  <si>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</si>
  <si>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</si>
  <si>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</si>
  <si>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</si>
  <si>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</si>
  <si>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</si>
  <si>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</si>
  <si>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</si>
  <si>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</si>
  <si>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</si>
  <si>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</si>
  <si>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</si>
  <si>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</si>
  <si>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</si>
  <si>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</si>
  <si>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</si>
  <si>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</si>
  <si>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</si>
  <si>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</si>
  <si>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</si>
  <si>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</si>
  <si>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</si>
  <si>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</si>
  <si>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</si>
  <si>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</si>
  <si>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</si>
  <si>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</si>
  <si>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</si>
  <si>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</si>
  <si>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</si>
  <si>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</si>
  <si>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- доходы от уплаты акцизов на нефтепродукты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</si>
  <si>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</si>
  <si>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Функционирование высшего должностного лица субъекта Российской Федерации и муниципального образования</t>
  </si>
  <si>
    <t xml:space="preserve"> </t>
  </si>
  <si>
    <t>Другие вопросы в области физической культуры и спорта</t>
  </si>
  <si>
    <t>Защита населения и территории от чрезвычайных ситуаций природного и техногенного характера, пожарная безопасность</t>
  </si>
  <si>
    <t>в 2,7 раза</t>
  </si>
  <si>
    <t>Факт на 01.01.2023 отчетный год</t>
  </si>
  <si>
    <t>План на 2024 год по состоянию на 01.01.2024 (текущий ) год</t>
  </si>
  <si>
    <t>Факт на 01.01.2024 (текущий) год</t>
  </si>
  <si>
    <t>Информация об исполнении консолидированного бюджета Кемского муниципального района за 12 месяцев 2023 года</t>
  </si>
  <si>
    <t>Факт на 01.01.2023 (отчетный) год</t>
  </si>
  <si>
    <t>План на 2023 год по состоянию на 01.01.2024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</si>
</sst>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166" fontId="0" fillId="0" borderId="0" xfId="0" applyNumberFormat="1" applyFill="1"/>
    <xf numFmtId="3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Fill="1" applyBorder="1"/>
    <xf numFmtId="0" fontId="8" fillId="2" borderId="0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3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F5" sqref="F5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53" t="s">
        <v>128</v>
      </c>
      <c r="B1" s="54"/>
      <c r="C1" s="54"/>
      <c r="D1" s="54"/>
      <c r="E1" s="54"/>
      <c r="F1" s="54"/>
      <c r="G1" s="54"/>
      <c r="H1" s="54"/>
      <c r="I1" s="54"/>
    </row>
    <row r="3" spans="1:9" ht="14.25" x14ac:dyDescent="0.2">
      <c r="A3" s="52" t="s">
        <v>103</v>
      </c>
      <c r="B3" s="52"/>
      <c r="C3" s="52"/>
      <c r="D3" s="52"/>
      <c r="E3" s="52"/>
      <c r="F3" s="52"/>
      <c r="G3" s="52"/>
      <c r="H3" s="52"/>
      <c r="I3" s="52"/>
    </row>
    <row r="4" spans="1:9" ht="15" x14ac:dyDescent="0.25">
      <c r="I4" s="2" t="s">
        <v>83</v>
      </c>
    </row>
    <row r="5" spans="1:9" ht="71.25" x14ac:dyDescent="0.2">
      <c r="A5" s="3" t="s">
        <v>0</v>
      </c>
      <c r="B5" s="3" t="s">
        <v>129</v>
      </c>
      <c r="C5" s="3" t="s">
        <v>1</v>
      </c>
      <c r="D5" s="3" t="s">
        <v>130</v>
      </c>
      <c r="E5" s="3" t="s">
        <v>2</v>
      </c>
      <c r="F5" s="3" t="s">
        <v>127</v>
      </c>
      <c r="G5" s="3" t="s">
        <v>2</v>
      </c>
      <c r="H5" s="3" t="s">
        <v>3</v>
      </c>
      <c r="I5" s="3" t="s">
        <v>4</v>
      </c>
    </row>
    <row r="6" spans="1:9" ht="1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s="16" customFormat="1" ht="14.25" x14ac:dyDescent="0.2">
      <c r="A7" s="14" t="s">
        <v>39</v>
      </c>
      <c r="B7" s="15">
        <f>B8+B35</f>
        <v>910671.8</v>
      </c>
      <c r="C7" s="15">
        <v>100</v>
      </c>
      <c r="D7" s="15">
        <f>D8+D35</f>
        <v>830125.09999999986</v>
      </c>
      <c r="E7" s="15">
        <v>100</v>
      </c>
      <c r="F7" s="15">
        <f>F8+F35</f>
        <v>844173.7</v>
      </c>
      <c r="G7" s="15">
        <v>100</v>
      </c>
      <c r="H7" s="43">
        <f>F7/B7*100-100</f>
        <v>-7.3020928066510891</v>
      </c>
      <c r="I7" s="43">
        <f>F7/D7*100</f>
        <v>101.69234733415482</v>
      </c>
    </row>
    <row r="8" spans="1:9" ht="30" x14ac:dyDescent="0.25">
      <c r="A8" s="11" t="s">
        <v>14</v>
      </c>
      <c r="B8" s="13">
        <f>B9+B11+B14+B19+B23+B24+B29+B31+B32+B33+B34</f>
        <v>402798.7</v>
      </c>
      <c r="C8" s="44">
        <v>48</v>
      </c>
      <c r="D8" s="13">
        <f>D9+D11+D14+D19+D23+D24+D29+D31+D32+D33+D34</f>
        <v>415769.79999999993</v>
      </c>
      <c r="E8" s="44">
        <f>D8*100/D7</f>
        <v>50.085198002084262</v>
      </c>
      <c r="F8" s="13">
        <f>F9+F11+F14+F19+F23+F24+F29+F31+F32+F33+F34</f>
        <v>418769.3</v>
      </c>
      <c r="G8" s="44">
        <f>F8*100/F7</f>
        <v>49.607006235801947</v>
      </c>
      <c r="H8" s="44">
        <f>F8/B8*100-100</f>
        <v>3.9649085262688288</v>
      </c>
      <c r="I8" s="44">
        <f>F8/D8*100</f>
        <v>100.72143286982364</v>
      </c>
    </row>
    <row r="9" spans="1:9" ht="15" x14ac:dyDescent="0.25">
      <c r="A9" s="11" t="s">
        <v>15</v>
      </c>
      <c r="B9" s="13">
        <v>260942.2</v>
      </c>
      <c r="C9" s="44">
        <f>B9*100/B7</f>
        <v>28.653813591241104</v>
      </c>
      <c r="D9" s="13">
        <v>299983.7</v>
      </c>
      <c r="E9" s="44">
        <f>D9*100/D7</f>
        <v>36.137167759413614</v>
      </c>
      <c r="F9" s="13">
        <v>300783.8</v>
      </c>
      <c r="G9" s="44">
        <f>F9*100/F7</f>
        <v>35.630558023781127</v>
      </c>
      <c r="H9" s="44">
        <f>F9/B9*100-100</f>
        <v>15.268362112375826</v>
      </c>
      <c r="I9" s="44">
        <f>F9/D9*100</f>
        <v>100.26671449148736</v>
      </c>
    </row>
    <row r="10" spans="1:9" ht="15" x14ac:dyDescent="0.25">
      <c r="A10" s="11" t="s">
        <v>16</v>
      </c>
      <c r="B10" s="13">
        <v>260942.2</v>
      </c>
      <c r="C10" s="44">
        <f>B10*100/B7</f>
        <v>28.653813591241104</v>
      </c>
      <c r="D10" s="13">
        <v>299983.7</v>
      </c>
      <c r="E10" s="44">
        <f>D10*100/D7</f>
        <v>36.137167759413614</v>
      </c>
      <c r="F10" s="13">
        <v>300873.8</v>
      </c>
      <c r="G10" s="44">
        <f>F10*100/F7</f>
        <v>35.641219336731297</v>
      </c>
      <c r="H10" s="44">
        <f>F10/B10*100-100</f>
        <v>15.302852509099708</v>
      </c>
      <c r="I10" s="44">
        <f>F10/D10*100</f>
        <v>100.29671612157594</v>
      </c>
    </row>
    <row r="11" spans="1:9" ht="60" x14ac:dyDescent="0.25">
      <c r="A11" s="11" t="s">
        <v>17</v>
      </c>
      <c r="B11" s="13">
        <v>7651.9</v>
      </c>
      <c r="C11" s="44">
        <f>B11*100/B7</f>
        <v>0.84024782583582802</v>
      </c>
      <c r="D11" s="13">
        <v>7666</v>
      </c>
      <c r="E11" s="44">
        <f>D11*100/D7</f>
        <v>0.92347526896849663</v>
      </c>
      <c r="F11" s="13">
        <v>7622.3</v>
      </c>
      <c r="G11" s="44">
        <f>F11*100/F7</f>
        <v>0.90293028555615984</v>
      </c>
      <c r="H11" s="44">
        <f t="shared" ref="H11:H18" si="0">F11/B11*100-100</f>
        <v>-0.38683202864648081</v>
      </c>
      <c r="I11" s="44">
        <f>F11/D11*100</f>
        <v>99.429950430472218</v>
      </c>
    </row>
    <row r="12" spans="1:9" ht="30" x14ac:dyDescent="0.25">
      <c r="A12" s="11" t="s">
        <v>18</v>
      </c>
      <c r="B12" s="13">
        <v>7651.9</v>
      </c>
      <c r="C12" s="44">
        <f>B12*100/B7</f>
        <v>0.84024782583582802</v>
      </c>
      <c r="D12" s="13">
        <v>7666</v>
      </c>
      <c r="E12" s="44">
        <f>D12*100/D7</f>
        <v>0.92347526896849663</v>
      </c>
      <c r="F12" s="13">
        <v>7622.3</v>
      </c>
      <c r="G12" s="44">
        <f>F12*100/F7</f>
        <v>0.90293028555615984</v>
      </c>
      <c r="H12" s="44">
        <f t="shared" si="0"/>
        <v>-0.38683202864648081</v>
      </c>
      <c r="I12" s="44">
        <f t="shared" ref="I12:I40" si="1">F12/D12*100</f>
        <v>99.429950430472218</v>
      </c>
    </row>
    <row r="13" spans="1:9" ht="30" x14ac:dyDescent="0.25">
      <c r="A13" s="11" t="s">
        <v>118</v>
      </c>
      <c r="B13" s="13">
        <v>7651.9</v>
      </c>
      <c r="C13" s="44">
        <f>B13*100/B7</f>
        <v>0.84024782583582802</v>
      </c>
      <c r="D13" s="13">
        <v>7666</v>
      </c>
      <c r="E13" s="44">
        <f>D13*100/D7</f>
        <v>0.92347526896849663</v>
      </c>
      <c r="F13" s="13">
        <v>7622.3</v>
      </c>
      <c r="G13" s="44">
        <f>F13*100/F7</f>
        <v>0.90293028555615984</v>
      </c>
      <c r="H13" s="44">
        <f t="shared" si="0"/>
        <v>-0.38683202864648081</v>
      </c>
      <c r="I13" s="44">
        <f t="shared" si="1"/>
        <v>99.429950430472218</v>
      </c>
    </row>
    <row r="14" spans="1:9" ht="30" x14ac:dyDescent="0.25">
      <c r="A14" s="11" t="s">
        <v>20</v>
      </c>
      <c r="B14" s="13">
        <f>B15+B16+B17+B18</f>
        <v>94837.9</v>
      </c>
      <c r="C14" s="44">
        <f>B14*100/B7</f>
        <v>10.414059159402981</v>
      </c>
      <c r="D14" s="13">
        <f>D15+D16+D17+D18</f>
        <v>62404.800000000003</v>
      </c>
      <c r="E14" s="44">
        <f>D14*100/D7</f>
        <v>7.5175175404285461</v>
      </c>
      <c r="F14" s="13">
        <f>F15+F16+F17+F18</f>
        <v>61496.500000000007</v>
      </c>
      <c r="G14" s="44">
        <f>F14*100/F7</f>
        <v>7.2848159093324059</v>
      </c>
      <c r="H14" s="44">
        <f t="shared" si="0"/>
        <v>-35.156198102235493</v>
      </c>
      <c r="I14" s="44">
        <f t="shared" si="1"/>
        <v>98.544502986949738</v>
      </c>
    </row>
    <row r="15" spans="1:9" ht="15" x14ac:dyDescent="0.25">
      <c r="A15" s="11" t="s">
        <v>106</v>
      </c>
      <c r="B15" s="13">
        <v>2236.3000000000002</v>
      </c>
      <c r="C15" s="44"/>
      <c r="D15" s="13">
        <v>2106</v>
      </c>
      <c r="E15" s="44">
        <f>D15*100/D8</f>
        <v>0.50653029633224933</v>
      </c>
      <c r="F15" s="13">
        <v>1947.7</v>
      </c>
      <c r="G15" s="44">
        <f>F15*100/F8</f>
        <v>0.46510095176508881</v>
      </c>
      <c r="H15" s="44"/>
      <c r="I15" s="44">
        <f t="shared" si="1"/>
        <v>92.48338081671416</v>
      </c>
    </row>
    <row r="16" spans="1:9" ht="15" x14ac:dyDescent="0.25">
      <c r="A16" s="11" t="s">
        <v>84</v>
      </c>
      <c r="B16" s="13">
        <v>-43.7</v>
      </c>
      <c r="C16" s="44">
        <f>B16*100/B7</f>
        <v>-4.7986552345202736E-3</v>
      </c>
      <c r="D16" s="13">
        <v>0</v>
      </c>
      <c r="E16" s="44">
        <f>D16*100/D7</f>
        <v>0</v>
      </c>
      <c r="F16" s="13">
        <v>-60.4</v>
      </c>
      <c r="G16" s="44">
        <f>F16*100/F7</f>
        <v>-7.1549255798895421E-3</v>
      </c>
      <c r="H16" s="44">
        <f t="shared" si="0"/>
        <v>38.215102974828341</v>
      </c>
      <c r="I16" s="44" t="s">
        <v>107</v>
      </c>
    </row>
    <row r="17" spans="1:9" ht="15" x14ac:dyDescent="0.25">
      <c r="A17" s="11" t="s">
        <v>21</v>
      </c>
      <c r="B17" s="13">
        <v>91549.4</v>
      </c>
      <c r="C17" s="44">
        <f>B17*100/B7</f>
        <v>10.05295211732701</v>
      </c>
      <c r="D17" s="13">
        <v>59278.8</v>
      </c>
      <c r="E17" s="44">
        <f>D17*100/D7</f>
        <v>7.1409477920857967</v>
      </c>
      <c r="F17" s="13">
        <v>59278.8</v>
      </c>
      <c r="G17" s="44">
        <f>F17*100/F7</f>
        <v>7.0221093123370233</v>
      </c>
      <c r="H17" s="44">
        <f t="shared" si="0"/>
        <v>-35.249384485316114</v>
      </c>
      <c r="I17" s="44">
        <f t="shared" si="1"/>
        <v>100</v>
      </c>
    </row>
    <row r="18" spans="1:9" ht="15" x14ac:dyDescent="0.25">
      <c r="A18" s="11" t="s">
        <v>85</v>
      </c>
      <c r="B18" s="13">
        <v>1095.9000000000001</v>
      </c>
      <c r="C18" s="44">
        <f>B18*100/B7</f>
        <v>0.12033973161351873</v>
      </c>
      <c r="D18" s="13">
        <v>1020</v>
      </c>
      <c r="E18" s="44">
        <v>0</v>
      </c>
      <c r="F18" s="13">
        <v>330.4</v>
      </c>
      <c r="G18" s="44">
        <v>0</v>
      </c>
      <c r="H18" s="44">
        <f t="shared" si="0"/>
        <v>-69.851263801441746</v>
      </c>
      <c r="I18" s="44">
        <f t="shared" si="1"/>
        <v>32.392156862745097</v>
      </c>
    </row>
    <row r="19" spans="1:9" ht="15" x14ac:dyDescent="0.25">
      <c r="A19" s="11" t="s">
        <v>22</v>
      </c>
      <c r="B19" s="13">
        <f>B20+B21+B22</f>
        <v>7100.1</v>
      </c>
      <c r="C19" s="44">
        <f>B19*100/B7</f>
        <v>0.77965519520863602</v>
      </c>
      <c r="D19" s="13">
        <f>D20+D21+D22</f>
        <v>8707.1</v>
      </c>
      <c r="E19" s="44">
        <f>D19*100/D7</f>
        <v>1.0488901010221232</v>
      </c>
      <c r="F19" s="13">
        <f>F20+F21+F22</f>
        <v>8186.8</v>
      </c>
      <c r="G19" s="44">
        <f>F19*100/F7</f>
        <v>0.96980040956026003</v>
      </c>
      <c r="H19" s="44">
        <f>F19/B19*100-100</f>
        <v>15.305418233546007</v>
      </c>
      <c r="I19" s="44">
        <f t="shared" si="1"/>
        <v>94.02441685521012</v>
      </c>
    </row>
    <row r="20" spans="1:9" ht="15" x14ac:dyDescent="0.25">
      <c r="A20" s="11" t="s">
        <v>86</v>
      </c>
      <c r="B20" s="13">
        <v>5372.6</v>
      </c>
      <c r="C20" s="44">
        <f>B20*100/B7</f>
        <v>0.58996007123532312</v>
      </c>
      <c r="D20" s="13">
        <v>5288</v>
      </c>
      <c r="E20" s="44">
        <f>D20*100/D7</f>
        <v>0.6370124213808257</v>
      </c>
      <c r="F20" s="13">
        <v>4949</v>
      </c>
      <c r="G20" s="44">
        <f>F20*100/F7</f>
        <v>0.58625375322637985</v>
      </c>
      <c r="H20" s="44">
        <f t="shared" ref="H20:H23" si="2">F20/B20*100-100</f>
        <v>-7.8844507314894088</v>
      </c>
      <c r="I20" s="44">
        <f t="shared" si="1"/>
        <v>93.589258698941009</v>
      </c>
    </row>
    <row r="21" spans="1:9" ht="15" x14ac:dyDescent="0.25">
      <c r="A21" s="11" t="s">
        <v>87</v>
      </c>
      <c r="B21" s="13">
        <v>1109.3</v>
      </c>
      <c r="C21" s="44">
        <f>B21*100/B7</f>
        <v>0.12181117280671258</v>
      </c>
      <c r="D21" s="13">
        <v>2749.1</v>
      </c>
      <c r="E21" s="44">
        <f>D21*100/D7</f>
        <v>0.33116695302912785</v>
      </c>
      <c r="F21" s="13">
        <v>2516.6999999999998</v>
      </c>
      <c r="G21" s="44">
        <f>F21*100/F7</f>
        <v>0.29812584779649021</v>
      </c>
      <c r="H21" s="44">
        <f t="shared" si="2"/>
        <v>126.87280266834938</v>
      </c>
      <c r="I21" s="44">
        <f t="shared" si="1"/>
        <v>91.546324251573239</v>
      </c>
    </row>
    <row r="22" spans="1:9" ht="15" x14ac:dyDescent="0.25">
      <c r="A22" s="11" t="s">
        <v>88</v>
      </c>
      <c r="B22" s="13">
        <v>618.20000000000005</v>
      </c>
      <c r="C22" s="44">
        <f>B22*100/B7</f>
        <v>6.7883951166600315E-2</v>
      </c>
      <c r="D22" s="13">
        <v>670</v>
      </c>
      <c r="E22" s="44">
        <f>D22*100/D7</f>
        <v>8.0710726612169673E-2</v>
      </c>
      <c r="F22" s="13">
        <v>721.1</v>
      </c>
      <c r="G22" s="44">
        <f>F22*100/F7</f>
        <v>8.5420808537389883E-2</v>
      </c>
      <c r="H22" s="44">
        <f t="shared" si="2"/>
        <v>16.645098673568427</v>
      </c>
      <c r="I22" s="44">
        <f t="shared" si="1"/>
        <v>107.6268656716418</v>
      </c>
    </row>
    <row r="23" spans="1:9" ht="15" x14ac:dyDescent="0.25">
      <c r="A23" s="11" t="s">
        <v>23</v>
      </c>
      <c r="B23" s="13">
        <v>2571.4</v>
      </c>
      <c r="C23" s="44">
        <f>B23*100/B7</f>
        <v>0.28236297643124558</v>
      </c>
      <c r="D23" s="13">
        <v>2800</v>
      </c>
      <c r="E23" s="44">
        <f>D23*100/D7</f>
        <v>0.33729855897623146</v>
      </c>
      <c r="F23" s="13">
        <v>2791.7</v>
      </c>
      <c r="G23" s="44">
        <f>F23*100/F7</f>
        <v>0.330702081810888</v>
      </c>
      <c r="H23" s="44">
        <f t="shared" si="2"/>
        <v>8.5673174146379267</v>
      </c>
      <c r="I23" s="44">
        <f t="shared" si="1"/>
        <v>99.703571428571422</v>
      </c>
    </row>
    <row r="24" spans="1:9" ht="60" x14ac:dyDescent="0.25">
      <c r="A24" s="11" t="s">
        <v>89</v>
      </c>
      <c r="B24" s="13">
        <f>B25+B26+B27+B28</f>
        <v>12431.3</v>
      </c>
      <c r="C24" s="44">
        <f>B24*100/B7</f>
        <v>1.3650691720112558</v>
      </c>
      <c r="D24" s="13">
        <f>D25+D26+D27+D28</f>
        <v>12497.5</v>
      </c>
      <c r="E24" s="44">
        <f>D24*100/D7</f>
        <v>1.5054959788590903</v>
      </c>
      <c r="F24" s="13">
        <f>F25+F26+F27+F28</f>
        <v>13316.699999999999</v>
      </c>
      <c r="G24" s="44">
        <f>F24*100/F7</f>
        <v>1.5774834018164745</v>
      </c>
      <c r="H24" s="44">
        <f>F24/B24*100-100</f>
        <v>7.122344404849045</v>
      </c>
      <c r="I24" s="44">
        <f t="shared" si="1"/>
        <v>106.55491098219643</v>
      </c>
    </row>
    <row r="25" spans="1:9" ht="30" x14ac:dyDescent="0.25">
      <c r="A25" s="11" t="s">
        <v>90</v>
      </c>
      <c r="B25" s="13">
        <v>4212.1000000000004</v>
      </c>
      <c r="C25" s="44">
        <f>B25*100/B7</f>
        <v>0.46252667536207887</v>
      </c>
      <c r="D25" s="13">
        <v>3498.3</v>
      </c>
      <c r="E25" s="44">
        <f>D25*100/D7</f>
        <v>0.42141841030948235</v>
      </c>
      <c r="F25" s="13">
        <v>3491.4</v>
      </c>
      <c r="G25" s="44">
        <f>F25*100/F7</f>
        <v>0.41358786704679384</v>
      </c>
      <c r="H25" s="44">
        <f>F25/B25*100-100</f>
        <v>-17.110230051518243</v>
      </c>
      <c r="I25" s="44">
        <f t="shared" si="1"/>
        <v>99.802761341222876</v>
      </c>
    </row>
    <row r="26" spans="1:9" ht="15" x14ac:dyDescent="0.25">
      <c r="A26" s="11" t="s">
        <v>91</v>
      </c>
      <c r="B26" s="13">
        <v>3694.8</v>
      </c>
      <c r="C26" s="44">
        <f>B26*100/B7</f>
        <v>0.40572245676213975</v>
      </c>
      <c r="D26" s="13">
        <v>3586.2</v>
      </c>
      <c r="E26" s="44">
        <f>D26*100/D7</f>
        <v>0.43200717578591474</v>
      </c>
      <c r="F26" s="13">
        <v>3547.5</v>
      </c>
      <c r="G26" s="44">
        <f>F26*100/F7</f>
        <v>0.42023341878573095</v>
      </c>
      <c r="H26" s="44">
        <f>F26/B26*100-100</f>
        <v>-3.9866839883078882</v>
      </c>
      <c r="I26" s="44">
        <f t="shared" si="1"/>
        <v>98.920863309352526</v>
      </c>
    </row>
    <row r="27" spans="1:9" ht="30" x14ac:dyDescent="0.25">
      <c r="A27" s="11" t="s">
        <v>92</v>
      </c>
      <c r="B27" s="13">
        <v>121.5</v>
      </c>
      <c r="C27" s="44">
        <v>0</v>
      </c>
      <c r="D27" s="13">
        <v>72.8</v>
      </c>
      <c r="E27" s="44">
        <v>0</v>
      </c>
      <c r="F27" s="13">
        <v>72.900000000000006</v>
      </c>
      <c r="G27" s="44">
        <v>0</v>
      </c>
      <c r="H27" s="44" t="s">
        <v>107</v>
      </c>
      <c r="I27" s="44" t="s">
        <v>107</v>
      </c>
    </row>
    <row r="28" spans="1:9" ht="30" x14ac:dyDescent="0.25">
      <c r="A28" s="11" t="s">
        <v>93</v>
      </c>
      <c r="B28" s="13">
        <v>4402.8999999999996</v>
      </c>
      <c r="C28" s="44">
        <f>B28*100/B7</f>
        <v>0.48347824100845105</v>
      </c>
      <c r="D28" s="13">
        <v>5340.2</v>
      </c>
      <c r="E28" s="44">
        <f>D28*100/D7</f>
        <v>0.64330063023031114</v>
      </c>
      <c r="F28" s="13">
        <v>6204.9</v>
      </c>
      <c r="G28" s="44">
        <f>F28*100/F7</f>
        <v>0.73502645249431486</v>
      </c>
      <c r="H28" s="44">
        <f t="shared" ref="H28:H40" si="3">F28/B28*100-100</f>
        <v>40.927570464920848</v>
      </c>
      <c r="I28" s="44">
        <f t="shared" si="1"/>
        <v>116.19227744279239</v>
      </c>
    </row>
    <row r="29" spans="1:9" ht="30" x14ac:dyDescent="0.25">
      <c r="A29" s="11" t="s">
        <v>24</v>
      </c>
      <c r="B29" s="13">
        <v>918.4</v>
      </c>
      <c r="C29" s="44">
        <f>B29*100/B7</f>
        <v>0.10084862625591348</v>
      </c>
      <c r="D29" s="13">
        <v>543</v>
      </c>
      <c r="E29" s="44">
        <f>D29*100/D7</f>
        <v>6.5411827687176322E-2</v>
      </c>
      <c r="F29" s="13">
        <v>628.5</v>
      </c>
      <c r="G29" s="44">
        <f>F29*100/F7</f>
        <v>7.4451502101996317E-2</v>
      </c>
      <c r="H29" s="44">
        <f t="shared" si="3"/>
        <v>-31.565766550522639</v>
      </c>
      <c r="I29" s="44">
        <f t="shared" si="1"/>
        <v>115.74585635359117</v>
      </c>
    </row>
    <row r="30" spans="1:9" ht="30" x14ac:dyDescent="0.25">
      <c r="A30" s="11" t="s">
        <v>25</v>
      </c>
      <c r="B30" s="13">
        <v>918.4</v>
      </c>
      <c r="C30" s="44">
        <f>B30*100/B8</f>
        <v>0.22800470805888895</v>
      </c>
      <c r="D30" s="13">
        <v>543</v>
      </c>
      <c r="E30" s="44">
        <v>0</v>
      </c>
      <c r="F30" s="13">
        <v>628.5</v>
      </c>
      <c r="G30" s="44">
        <v>0</v>
      </c>
      <c r="H30" s="44">
        <f t="shared" si="3"/>
        <v>-31.565766550522639</v>
      </c>
      <c r="I30" s="44">
        <f t="shared" si="1"/>
        <v>115.74585635359117</v>
      </c>
    </row>
    <row r="31" spans="1:9" ht="60" x14ac:dyDescent="0.25">
      <c r="A31" s="11" t="s">
        <v>26</v>
      </c>
      <c r="B31" s="13">
        <v>9944.5</v>
      </c>
      <c r="C31" s="44">
        <f>B31*100/B9</f>
        <v>3.8109972246727435</v>
      </c>
      <c r="D31" s="13">
        <v>15366.8</v>
      </c>
      <c r="E31" s="44">
        <f>D31*100/D7</f>
        <v>1.8511426771699835</v>
      </c>
      <c r="F31" s="13">
        <v>15340</v>
      </c>
      <c r="G31" s="44">
        <f>F31*100/F7</f>
        <v>1.8171615628394964</v>
      </c>
      <c r="H31" s="44">
        <f t="shared" si="3"/>
        <v>54.256121474181697</v>
      </c>
      <c r="I31" s="44">
        <f t="shared" si="1"/>
        <v>99.825598042533258</v>
      </c>
    </row>
    <row r="32" spans="1:9" ht="45" x14ac:dyDescent="0.25">
      <c r="A32" s="11" t="s">
        <v>27</v>
      </c>
      <c r="B32" s="13">
        <v>4243.8999999999996</v>
      </c>
      <c r="C32" s="44">
        <f>B32*100/B10</f>
        <v>1.6263754961826793</v>
      </c>
      <c r="D32" s="13">
        <v>4368</v>
      </c>
      <c r="E32" s="44">
        <f>D32*100/D7</f>
        <v>0.52618575200292106</v>
      </c>
      <c r="F32" s="13">
        <v>7196.6</v>
      </c>
      <c r="G32" s="44">
        <f>F32*100/F7</f>
        <v>0.85250227530187217</v>
      </c>
      <c r="H32" s="45" t="s">
        <v>124</v>
      </c>
      <c r="I32" s="44">
        <f t="shared" si="1"/>
        <v>164.75732600732601</v>
      </c>
    </row>
    <row r="33" spans="1:9" ht="30" x14ac:dyDescent="0.25">
      <c r="A33" s="11" t="s">
        <v>28</v>
      </c>
      <c r="B33" s="13">
        <v>908.8</v>
      </c>
      <c r="C33" s="44">
        <f>B33*100/B7</f>
        <v>9.9794459430938787E-2</v>
      </c>
      <c r="D33" s="13">
        <v>1295.0999999999999</v>
      </c>
      <c r="E33" s="44">
        <f>D33*100/D7</f>
        <v>0.15601262990361334</v>
      </c>
      <c r="F33" s="13">
        <v>1295.2</v>
      </c>
      <c r="G33" s="44">
        <f>F33*100/F7</f>
        <v>0.15342813925617441</v>
      </c>
      <c r="H33" s="44">
        <f t="shared" si="3"/>
        <v>42.517605633802816</v>
      </c>
      <c r="I33" s="44">
        <f t="shared" si="1"/>
        <v>100.00772141147402</v>
      </c>
    </row>
    <row r="34" spans="1:9" ht="15" x14ac:dyDescent="0.25">
      <c r="A34" s="11" t="s">
        <v>29</v>
      </c>
      <c r="B34" s="13">
        <v>1248.3</v>
      </c>
      <c r="C34" s="44">
        <v>0</v>
      </c>
      <c r="D34" s="13">
        <v>137.80000000000001</v>
      </c>
      <c r="E34" s="44">
        <v>0</v>
      </c>
      <c r="F34" s="13">
        <v>111.2</v>
      </c>
      <c r="G34" s="44" t="s">
        <v>19</v>
      </c>
      <c r="H34" s="44">
        <f t="shared" si="3"/>
        <v>-91.091884963550427</v>
      </c>
      <c r="I34" s="44">
        <f t="shared" si="1"/>
        <v>80.696661828737291</v>
      </c>
    </row>
    <row r="35" spans="1:9" ht="28.5" x14ac:dyDescent="0.2">
      <c r="A35" s="14" t="s">
        <v>30</v>
      </c>
      <c r="B35" s="13">
        <f>B36+B45+B44</f>
        <v>507873.1</v>
      </c>
      <c r="C35" s="44">
        <f>B35*100/B7</f>
        <v>55.769059720527196</v>
      </c>
      <c r="D35" s="30">
        <f>D36+D45</f>
        <v>414355.3</v>
      </c>
      <c r="E35" s="44">
        <f>D35*100/D7</f>
        <v>49.914801997915745</v>
      </c>
      <c r="F35" s="30">
        <f>F36+F45+F41</f>
        <v>425404.4</v>
      </c>
      <c r="G35" s="44">
        <f>F35*100/F7</f>
        <v>50.39299376419806</v>
      </c>
      <c r="H35" s="44">
        <f t="shared" si="3"/>
        <v>-16.238052379620015</v>
      </c>
      <c r="I35" s="44">
        <f t="shared" si="1"/>
        <v>102.66657624507278</v>
      </c>
    </row>
    <row r="36" spans="1:9" ht="60" x14ac:dyDescent="0.25">
      <c r="A36" s="11" t="s">
        <v>31</v>
      </c>
      <c r="B36" s="13">
        <f>B37+B38+B39+B40</f>
        <v>510722.8</v>
      </c>
      <c r="C36" s="44">
        <f>B36*100/B7</f>
        <v>56.081982553978278</v>
      </c>
      <c r="D36" s="30">
        <f>D37+D38+D39+D40</f>
        <v>417731.6</v>
      </c>
      <c r="E36" s="44">
        <f>D36*100/D7</f>
        <v>50.321523828155549</v>
      </c>
      <c r="F36" s="30">
        <f>F37+F38+F39+F40</f>
        <v>428780.4</v>
      </c>
      <c r="G36" s="44">
        <f>F36*100/F7</f>
        <v>50.792911458862086</v>
      </c>
      <c r="H36" s="44">
        <f t="shared" si="3"/>
        <v>-16.044398252829112</v>
      </c>
      <c r="I36" s="44">
        <f t="shared" si="1"/>
        <v>102.64495192606928</v>
      </c>
    </row>
    <row r="37" spans="1:9" ht="45" x14ac:dyDescent="0.25">
      <c r="A37" s="11" t="s">
        <v>32</v>
      </c>
      <c r="B37" s="13">
        <v>25120.6</v>
      </c>
      <c r="C37" s="44">
        <f>B37*100/B7</f>
        <v>2.7584690774437068</v>
      </c>
      <c r="D37" s="13">
        <v>4596</v>
      </c>
      <c r="E37" s="44">
        <f>D37*100/D7</f>
        <v>0.5536514918052714</v>
      </c>
      <c r="F37" s="30">
        <v>4596</v>
      </c>
      <c r="G37" s="44">
        <f>F37*100/F7</f>
        <v>0.5444377146551711</v>
      </c>
      <c r="H37" s="44">
        <f t="shared" si="3"/>
        <v>-81.704258656242288</v>
      </c>
      <c r="I37" s="44">
        <f t="shared" si="1"/>
        <v>100</v>
      </c>
    </row>
    <row r="38" spans="1:9" ht="45" x14ac:dyDescent="0.25">
      <c r="A38" s="11" t="s">
        <v>33</v>
      </c>
      <c r="B38" s="13">
        <v>85528.5</v>
      </c>
      <c r="C38" s="44">
        <f>B38*100/B7</f>
        <v>9.3918028426926146</v>
      </c>
      <c r="D38" s="13">
        <v>53621.5</v>
      </c>
      <c r="E38" s="44">
        <f>D38*100/D7</f>
        <v>6.4594481000514268</v>
      </c>
      <c r="F38" s="30">
        <v>50626.7</v>
      </c>
      <c r="G38" s="44">
        <f>F38*100/F7</f>
        <v>5.9971899148244017</v>
      </c>
      <c r="H38" s="44">
        <f t="shared" si="3"/>
        <v>-40.80721630801429</v>
      </c>
      <c r="I38" s="44">
        <f t="shared" si="1"/>
        <v>94.414926848372389</v>
      </c>
    </row>
    <row r="39" spans="1:9" ht="45" x14ac:dyDescent="0.25">
      <c r="A39" s="11" t="s">
        <v>34</v>
      </c>
      <c r="B39" s="13">
        <v>308306.90000000002</v>
      </c>
      <c r="C39" s="44">
        <v>7</v>
      </c>
      <c r="D39" s="13">
        <v>328402.09999999998</v>
      </c>
      <c r="E39" s="44">
        <f>D39*100/D7</f>
        <v>39.560555390988661</v>
      </c>
      <c r="F39" s="30">
        <v>340097.5</v>
      </c>
      <c r="G39" s="44">
        <f>F39*100/F7</f>
        <v>40.287620900769596</v>
      </c>
      <c r="H39" s="44">
        <f t="shared" si="3"/>
        <v>10.31134885401525</v>
      </c>
      <c r="I39" s="44">
        <f t="shared" si="1"/>
        <v>103.56130487594324</v>
      </c>
    </row>
    <row r="40" spans="1:9" ht="15" x14ac:dyDescent="0.25">
      <c r="A40" s="11" t="s">
        <v>35</v>
      </c>
      <c r="B40" s="13">
        <v>91766.8</v>
      </c>
      <c r="C40" s="44">
        <f>B40*100/B7</f>
        <v>10.076824603550916</v>
      </c>
      <c r="D40" s="13">
        <v>31112</v>
      </c>
      <c r="E40" s="44">
        <f>D40*100/D7</f>
        <v>3.7478688453101836</v>
      </c>
      <c r="F40" s="30">
        <v>33460.199999999997</v>
      </c>
      <c r="G40" s="44">
        <f>F40*100/F7</f>
        <v>3.9636629286129144</v>
      </c>
      <c r="H40" s="44">
        <f t="shared" si="3"/>
        <v>-63.537793624709593</v>
      </c>
      <c r="I40" s="44">
        <f t="shared" si="1"/>
        <v>107.54757006942657</v>
      </c>
    </row>
    <row r="41" spans="1:9" ht="78" customHeight="1" x14ac:dyDescent="0.25">
      <c r="A41" s="11" t="s">
        <v>119</v>
      </c>
      <c r="B41" s="13">
        <v>0</v>
      </c>
      <c r="C41" s="44" t="s">
        <v>107</v>
      </c>
      <c r="D41" s="13">
        <v>0</v>
      </c>
      <c r="E41" s="44" t="s">
        <v>107</v>
      </c>
      <c r="F41" s="13">
        <v>0</v>
      </c>
      <c r="G41" s="44" t="s">
        <v>107</v>
      </c>
      <c r="H41" s="44" t="s">
        <v>107</v>
      </c>
      <c r="I41" s="44" t="s">
        <v>107</v>
      </c>
    </row>
    <row r="42" spans="1:9" ht="45" x14ac:dyDescent="0.25">
      <c r="A42" s="11" t="s">
        <v>94</v>
      </c>
      <c r="B42" s="13">
        <v>0</v>
      </c>
      <c r="C42" s="44">
        <v>0</v>
      </c>
      <c r="D42" s="13">
        <v>0</v>
      </c>
      <c r="E42" s="44">
        <v>0</v>
      </c>
      <c r="F42" s="13">
        <v>0</v>
      </c>
      <c r="G42" s="44">
        <v>0</v>
      </c>
      <c r="H42" s="44"/>
      <c r="I42" s="44"/>
    </row>
    <row r="43" spans="1:9" ht="30" x14ac:dyDescent="0.25">
      <c r="A43" s="11" t="s">
        <v>36</v>
      </c>
      <c r="B43" s="13">
        <v>0</v>
      </c>
      <c r="C43" s="44">
        <v>0</v>
      </c>
      <c r="D43" s="13">
        <v>0</v>
      </c>
      <c r="E43" s="44">
        <v>0</v>
      </c>
      <c r="F43" s="13">
        <v>0</v>
      </c>
      <c r="G43" s="44">
        <v>0</v>
      </c>
      <c r="H43" s="44"/>
      <c r="I43" s="44"/>
    </row>
    <row r="44" spans="1:9" ht="60" x14ac:dyDescent="0.25">
      <c r="A44" s="11" t="s">
        <v>37</v>
      </c>
      <c r="B44" s="13">
        <v>285.2</v>
      </c>
      <c r="C44" s="44">
        <v>0</v>
      </c>
      <c r="D44" s="13">
        <v>0</v>
      </c>
      <c r="E44" s="44">
        <v>0</v>
      </c>
      <c r="F44" s="13">
        <v>0</v>
      </c>
      <c r="G44" s="44">
        <v>0</v>
      </c>
      <c r="H44" s="44" t="s">
        <v>107</v>
      </c>
      <c r="I44" s="44"/>
    </row>
    <row r="45" spans="1:9" ht="30" x14ac:dyDescent="0.25">
      <c r="A45" s="11" t="s">
        <v>38</v>
      </c>
      <c r="B45" s="13">
        <v>-3134.9</v>
      </c>
      <c r="C45" s="44" t="s">
        <v>19</v>
      </c>
      <c r="D45" s="13">
        <v>-3376.3</v>
      </c>
      <c r="E45" s="44" t="s">
        <v>19</v>
      </c>
      <c r="F45" s="13">
        <v>-3376</v>
      </c>
      <c r="G45" s="44" t="s">
        <v>19</v>
      </c>
      <c r="H45" s="44">
        <f t="shared" ref="H45" si="4">F45/B45*100-100</f>
        <v>7.6908354333471465</v>
      </c>
      <c r="I45" s="44">
        <f t="shared" ref="I45" si="5">F45/D45*100</f>
        <v>99.991114533661104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L58" sqref="L58"/>
    </sheetView>
  </sheetViews>
  <sheetFormatPr defaultRowHeight="12.75" x14ac:dyDescent="0.2"/>
  <cols>
    <col min="1" max="1" width="38.42578125" style="38" customWidth="1"/>
    <col min="2" max="2" width="14.5703125" style="27" customWidth="1"/>
    <col min="3" max="3" width="12.140625" style="17" customWidth="1"/>
    <col min="4" max="4" width="17.28515625" style="35" customWidth="1"/>
    <col min="5" max="5" width="13.7109375" style="17" customWidth="1"/>
    <col min="6" max="6" width="16.5703125" style="35" customWidth="1"/>
    <col min="7" max="7" width="13.42578125" style="17" customWidth="1"/>
    <col min="8" max="8" width="14.7109375" style="17" customWidth="1"/>
    <col min="9" max="9" width="14" style="17" customWidth="1"/>
    <col min="10" max="16384" width="9.140625" style="17"/>
  </cols>
  <sheetData>
    <row r="1" spans="1:11" ht="14.25" x14ac:dyDescent="0.2">
      <c r="A1" s="55" t="s">
        <v>104</v>
      </c>
      <c r="B1" s="55"/>
      <c r="C1" s="55"/>
      <c r="D1" s="55"/>
      <c r="E1" s="55"/>
      <c r="F1" s="55"/>
      <c r="G1" s="55"/>
      <c r="H1" s="55"/>
      <c r="I1" s="55"/>
    </row>
    <row r="2" spans="1:11" ht="27" customHeight="1" x14ac:dyDescent="0.25">
      <c r="A2" s="36"/>
      <c r="B2" s="18"/>
      <c r="C2" s="19"/>
      <c r="D2" s="31"/>
      <c r="E2" s="19"/>
      <c r="F2" s="31"/>
      <c r="G2" s="19"/>
      <c r="H2" s="19"/>
      <c r="I2" s="20" t="s">
        <v>95</v>
      </c>
    </row>
    <row r="3" spans="1:11" ht="73.5" customHeight="1" x14ac:dyDescent="0.2">
      <c r="A3" s="32" t="s">
        <v>0</v>
      </c>
      <c r="B3" s="22" t="s">
        <v>125</v>
      </c>
      <c r="C3" s="21" t="s">
        <v>96</v>
      </c>
      <c r="D3" s="32" t="s">
        <v>126</v>
      </c>
      <c r="E3" s="21" t="s">
        <v>97</v>
      </c>
      <c r="F3" s="32" t="s">
        <v>127</v>
      </c>
      <c r="G3" s="21" t="s">
        <v>97</v>
      </c>
      <c r="H3" s="21" t="s">
        <v>3</v>
      </c>
      <c r="I3" s="21" t="s">
        <v>98</v>
      </c>
      <c r="J3" s="40"/>
      <c r="K3" s="41"/>
    </row>
    <row r="4" spans="1:11" ht="15" x14ac:dyDescent="0.25">
      <c r="A4" s="37">
        <v>1</v>
      </c>
      <c r="B4" s="23">
        <v>2</v>
      </c>
      <c r="C4" s="24">
        <v>3</v>
      </c>
      <c r="D4" s="33">
        <v>4</v>
      </c>
      <c r="E4" s="24">
        <v>5</v>
      </c>
      <c r="F4" s="33">
        <v>6</v>
      </c>
      <c r="G4" s="24">
        <v>7</v>
      </c>
      <c r="H4" s="24">
        <v>8</v>
      </c>
      <c r="I4" s="24">
        <v>9</v>
      </c>
    </row>
    <row r="5" spans="1:11" ht="15" x14ac:dyDescent="0.2">
      <c r="A5" s="29" t="s">
        <v>99</v>
      </c>
      <c r="B5" s="28">
        <f>SUM(B6+B15+B17+B20+B25+B30+B32+B38+B41+B46+B51+B53+B55+B58)</f>
        <v>914472.82371999999</v>
      </c>
      <c r="C5" s="25">
        <f>SUM(C6:C54)</f>
        <v>100.01350424551904</v>
      </c>
      <c r="D5" s="34">
        <f>SUM(D6+D15+D17+D20+D25+D30+D32+D38+D41+D46+D53+D55)</f>
        <v>883809.4630600001</v>
      </c>
      <c r="E5" s="25">
        <f>SUM(E6:E57)</f>
        <v>99.999999999999986</v>
      </c>
      <c r="F5" s="34">
        <f>SUM(F6+F15+F17+F20+F25+F30+F32+F38+F41+F46+F53+F55)</f>
        <v>600373.56763000006</v>
      </c>
      <c r="G5" s="26">
        <f>SUM(G6:G57)</f>
        <v>99.999999999999986</v>
      </c>
      <c r="H5" s="26">
        <f>F5/B5*100-100</f>
        <v>-34.347576870821612</v>
      </c>
      <c r="I5" s="26">
        <f>F5/D5*100</f>
        <v>67.930203592902899</v>
      </c>
    </row>
    <row r="6" spans="1:11" ht="30" x14ac:dyDescent="0.2">
      <c r="A6" s="29" t="s">
        <v>40</v>
      </c>
      <c r="B6" s="42">
        <f>SUM(B7:B14)</f>
        <v>90473.963319999995</v>
      </c>
      <c r="C6" s="25">
        <f>B6*100/B5</f>
        <v>9.8935650107085067</v>
      </c>
      <c r="D6" s="34">
        <f>SUM(D7:D14)</f>
        <v>94473.697799999994</v>
      </c>
      <c r="E6" s="25">
        <f>D6*100/D5</f>
        <v>10.689373869442985</v>
      </c>
      <c r="F6" s="34">
        <f>SUM(F7:F14)</f>
        <v>66393.327440000008</v>
      </c>
      <c r="G6" s="26">
        <f>F6*100/F5</f>
        <v>11.058669305194508</v>
      </c>
      <c r="H6" s="26">
        <f t="shared" ref="H6:H59" si="0">F6/B6*100-100</f>
        <v>-26.616094836951589</v>
      </c>
      <c r="I6" s="26">
        <f t="shared" ref="I6:I59" si="1">F6/D6*100</f>
        <v>70.277049576861188</v>
      </c>
    </row>
    <row r="7" spans="1:11" ht="50.25" customHeight="1" x14ac:dyDescent="0.2">
      <c r="A7" s="29" t="s">
        <v>120</v>
      </c>
      <c r="B7" s="28">
        <v>2715.51872</v>
      </c>
      <c r="C7" s="25"/>
      <c r="D7" s="34">
        <v>2992.6455799999999</v>
      </c>
      <c r="E7" s="25"/>
      <c r="F7" s="34">
        <v>2158.1326600000002</v>
      </c>
      <c r="G7" s="26"/>
      <c r="H7" s="26">
        <f t="shared" si="0"/>
        <v>-20.525951667900856</v>
      </c>
      <c r="I7" s="26">
        <f t="shared" si="1"/>
        <v>72.114542210507949</v>
      </c>
    </row>
    <row r="8" spans="1:11" ht="75" x14ac:dyDescent="0.2">
      <c r="A8" s="29" t="s">
        <v>41</v>
      </c>
      <c r="B8" s="28">
        <v>3908.74089</v>
      </c>
      <c r="C8" s="25"/>
      <c r="D8" s="34">
        <v>3477.6775899999998</v>
      </c>
      <c r="E8" s="25"/>
      <c r="F8" s="34">
        <v>2881.4937199999999</v>
      </c>
      <c r="G8" s="26"/>
      <c r="H8" s="26">
        <f t="shared" si="0"/>
        <v>-26.280769150702127</v>
      </c>
      <c r="I8" s="26">
        <f t="shared" si="1"/>
        <v>82.856838951537199</v>
      </c>
    </row>
    <row r="9" spans="1:11" ht="90" x14ac:dyDescent="0.2">
      <c r="A9" s="29" t="s">
        <v>42</v>
      </c>
      <c r="B9" s="28">
        <v>46798.160389999997</v>
      </c>
      <c r="C9" s="25"/>
      <c r="D9" s="34">
        <v>48149.368419999999</v>
      </c>
      <c r="E9" s="25"/>
      <c r="F9" s="34">
        <v>36230.062660000003</v>
      </c>
      <c r="G9" s="26"/>
      <c r="H9" s="26">
        <f t="shared" si="0"/>
        <v>-22.582293068635721</v>
      </c>
      <c r="I9" s="26">
        <f t="shared" si="1"/>
        <v>75.245146195834579</v>
      </c>
    </row>
    <row r="10" spans="1:11" ht="15" x14ac:dyDescent="0.2">
      <c r="A10" s="29" t="s">
        <v>43</v>
      </c>
      <c r="B10" s="28">
        <v>11.6</v>
      </c>
      <c r="C10" s="25"/>
      <c r="D10" s="34">
        <v>0.2</v>
      </c>
      <c r="E10" s="25"/>
      <c r="F10" s="34">
        <v>0.2</v>
      </c>
      <c r="G10" s="26"/>
      <c r="H10" s="26">
        <f t="shared" si="0"/>
        <v>-98.275862068965523</v>
      </c>
      <c r="I10" s="26">
        <f t="shared" si="1"/>
        <v>100</v>
      </c>
    </row>
    <row r="11" spans="1:11" ht="60" x14ac:dyDescent="0.2">
      <c r="A11" s="29" t="s">
        <v>44</v>
      </c>
      <c r="B11" s="28">
        <v>5987.2923799999999</v>
      </c>
      <c r="C11" s="25"/>
      <c r="D11" s="34">
        <v>10097.473410000001</v>
      </c>
      <c r="E11" s="25"/>
      <c r="F11" s="34">
        <v>5222.7605999999996</v>
      </c>
      <c r="G11" s="26"/>
      <c r="H11" s="26">
        <f t="shared" si="0"/>
        <v>-12.769240776579551</v>
      </c>
      <c r="I11" s="26">
        <f t="shared" si="1"/>
        <v>51.723439992698125</v>
      </c>
    </row>
    <row r="12" spans="1:11" ht="30" x14ac:dyDescent="0.2">
      <c r="A12" s="29" t="s">
        <v>45</v>
      </c>
      <c r="B12" s="28">
        <v>765.46299999999997</v>
      </c>
      <c r="C12" s="25"/>
      <c r="D12" s="34">
        <v>364</v>
      </c>
      <c r="E12" s="25"/>
      <c r="F12" s="34">
        <v>303.6191</v>
      </c>
      <c r="G12" s="26"/>
      <c r="H12" s="26">
        <f t="shared" si="0"/>
        <v>-60.335235014625134</v>
      </c>
      <c r="I12" s="26">
        <f t="shared" si="1"/>
        <v>83.411840659340669</v>
      </c>
    </row>
    <row r="13" spans="1:11" ht="15" x14ac:dyDescent="0.2">
      <c r="A13" s="29" t="s">
        <v>46</v>
      </c>
      <c r="B13" s="28">
        <v>0</v>
      </c>
      <c r="C13" s="25"/>
      <c r="D13" s="34">
        <v>440</v>
      </c>
      <c r="E13" s="25"/>
      <c r="F13" s="34">
        <v>0</v>
      </c>
      <c r="G13" s="26"/>
      <c r="H13" s="26" t="s">
        <v>107</v>
      </c>
      <c r="I13" s="26">
        <f t="shared" si="1"/>
        <v>0</v>
      </c>
    </row>
    <row r="14" spans="1:11" ht="15" x14ac:dyDescent="0.2">
      <c r="A14" s="29" t="s">
        <v>47</v>
      </c>
      <c r="B14" s="28">
        <v>30287.18794</v>
      </c>
      <c r="C14" s="25"/>
      <c r="D14" s="34">
        <v>28952.3328</v>
      </c>
      <c r="E14" s="25"/>
      <c r="F14" s="34">
        <v>19597.058700000001</v>
      </c>
      <c r="G14" s="26"/>
      <c r="H14" s="26">
        <f t="shared" si="0"/>
        <v>-35.295879106299083</v>
      </c>
      <c r="I14" s="26">
        <f t="shared" si="1"/>
        <v>67.687321900361695</v>
      </c>
    </row>
    <row r="15" spans="1:11" ht="15" x14ac:dyDescent="0.2">
      <c r="A15" s="29" t="s">
        <v>48</v>
      </c>
      <c r="B15" s="28">
        <f>SUM(B16)</f>
        <v>619.5</v>
      </c>
      <c r="C15" s="25">
        <v>1</v>
      </c>
      <c r="D15" s="34">
        <f>SUM(D16)</f>
        <v>701.4</v>
      </c>
      <c r="E15" s="25">
        <f>D15*100/D5</f>
        <v>7.9360996834267131E-2</v>
      </c>
      <c r="F15" s="34">
        <f>SUM(F16)</f>
        <v>254.57039</v>
      </c>
      <c r="G15" s="26">
        <f>F15*100/F5</f>
        <v>4.240199830997346E-2</v>
      </c>
      <c r="H15" s="26">
        <f t="shared" si="0"/>
        <v>-58.907120258272798</v>
      </c>
      <c r="I15" s="26">
        <f t="shared" si="1"/>
        <v>36.294609352723128</v>
      </c>
    </row>
    <row r="16" spans="1:11" ht="30" x14ac:dyDescent="0.2">
      <c r="A16" s="29" t="s">
        <v>49</v>
      </c>
      <c r="B16" s="28">
        <v>619.5</v>
      </c>
      <c r="C16" s="25"/>
      <c r="D16" s="34">
        <v>701.4</v>
      </c>
      <c r="E16" s="25"/>
      <c r="F16" s="34">
        <v>254.57039</v>
      </c>
      <c r="G16" s="26"/>
      <c r="H16" s="26">
        <f t="shared" si="0"/>
        <v>-58.907120258272798</v>
      </c>
      <c r="I16" s="26">
        <f t="shared" si="1"/>
        <v>36.294609352723128</v>
      </c>
    </row>
    <row r="17" spans="1:9" ht="45" x14ac:dyDescent="0.2">
      <c r="A17" s="29" t="s">
        <v>50</v>
      </c>
      <c r="B17" s="28">
        <f>SUM(B18:B19)</f>
        <v>1797.37384</v>
      </c>
      <c r="C17" s="25">
        <f>B17*100/B5</f>
        <v>0.19654754011042466</v>
      </c>
      <c r="D17" s="34">
        <f>SUM(D19:D19)</f>
        <v>2097.6999999999998</v>
      </c>
      <c r="E17" s="25">
        <f>D17*100/D5</f>
        <v>0.2373475378660424</v>
      </c>
      <c r="F17" s="34">
        <f>SUM(F19:F19)</f>
        <v>2025.8749800000001</v>
      </c>
      <c r="G17" s="26">
        <f>F17*100/F5</f>
        <v>0.3374357382183274</v>
      </c>
      <c r="H17" s="26">
        <f t="shared" si="0"/>
        <v>12.713055843741444</v>
      </c>
      <c r="I17" s="26">
        <f t="shared" si="1"/>
        <v>96.576010869047053</v>
      </c>
    </row>
    <row r="18" spans="1:9" ht="60" x14ac:dyDescent="0.2">
      <c r="A18" s="29" t="s">
        <v>123</v>
      </c>
      <c r="B18" s="28">
        <v>0</v>
      </c>
      <c r="C18" s="25"/>
      <c r="D18" s="34">
        <v>0</v>
      </c>
      <c r="E18" s="25"/>
      <c r="F18" s="34">
        <v>0</v>
      </c>
      <c r="G18" s="26"/>
      <c r="H18" s="26" t="s">
        <v>107</v>
      </c>
      <c r="I18" s="26">
        <v>0</v>
      </c>
    </row>
    <row r="19" spans="1:9" ht="63.75" customHeight="1" x14ac:dyDescent="0.2">
      <c r="A19" s="29" t="s">
        <v>108</v>
      </c>
      <c r="B19" s="28">
        <v>1797.37384</v>
      </c>
      <c r="C19" s="25"/>
      <c r="D19" s="34">
        <v>2097.6999999999998</v>
      </c>
      <c r="E19" s="25"/>
      <c r="F19" s="34">
        <v>2025.8749800000001</v>
      </c>
      <c r="G19" s="26"/>
      <c r="H19" s="26">
        <f t="shared" si="0"/>
        <v>12.713055843741444</v>
      </c>
      <c r="I19" s="26">
        <f t="shared" si="1"/>
        <v>96.576010869047053</v>
      </c>
    </row>
    <row r="20" spans="1:9" ht="15" x14ac:dyDescent="0.2">
      <c r="A20" s="29" t="s">
        <v>51</v>
      </c>
      <c r="B20" s="28">
        <f>SUM(B21:B24)</f>
        <v>50274.874660000001</v>
      </c>
      <c r="C20" s="25">
        <f>B20*100/B5</f>
        <v>5.4976893086320446</v>
      </c>
      <c r="D20" s="34">
        <f>SUM(D21:D24)</f>
        <v>26458.052309999995</v>
      </c>
      <c r="E20" s="25">
        <f>D20*100/D5</f>
        <v>2.9936375899840089</v>
      </c>
      <c r="F20" s="34">
        <f>SUM(F21:F24)</f>
        <v>19304.929929999998</v>
      </c>
      <c r="G20" s="26">
        <f>F20*100/F5</f>
        <v>3.2154863189941927</v>
      </c>
      <c r="H20" s="26">
        <f t="shared" si="0"/>
        <v>-61.601237078051824</v>
      </c>
      <c r="I20" s="26">
        <f t="shared" si="1"/>
        <v>72.964289675637133</v>
      </c>
    </row>
    <row r="21" spans="1:9" ht="15" x14ac:dyDescent="0.2">
      <c r="A21" s="29" t="s">
        <v>52</v>
      </c>
      <c r="B21" s="28">
        <v>1236.4939999999999</v>
      </c>
      <c r="C21" s="25"/>
      <c r="D21" s="34">
        <v>1543.4</v>
      </c>
      <c r="E21" s="25"/>
      <c r="F21" s="34">
        <v>854.66200000000003</v>
      </c>
      <c r="G21" s="26"/>
      <c r="H21" s="26" t="s">
        <v>107</v>
      </c>
      <c r="I21" s="26">
        <f t="shared" si="1"/>
        <v>55.375275366074895</v>
      </c>
    </row>
    <row r="22" spans="1:9" ht="15" x14ac:dyDescent="0.2">
      <c r="A22" s="29" t="s">
        <v>53</v>
      </c>
      <c r="B22" s="28">
        <v>7657.1107300000003</v>
      </c>
      <c r="C22" s="25"/>
      <c r="D22" s="34">
        <v>4498</v>
      </c>
      <c r="E22" s="25"/>
      <c r="F22" s="34">
        <v>3035.2729800000002</v>
      </c>
      <c r="G22" s="26"/>
      <c r="H22" s="26">
        <f t="shared" si="0"/>
        <v>-60.3600746152459</v>
      </c>
      <c r="I22" s="26">
        <f t="shared" si="1"/>
        <v>67.480502000889288</v>
      </c>
    </row>
    <row r="23" spans="1:9" ht="15" x14ac:dyDescent="0.2">
      <c r="A23" s="29" t="s">
        <v>54</v>
      </c>
      <c r="B23" s="28">
        <v>23219.248970000001</v>
      </c>
      <c r="C23" s="25"/>
      <c r="D23" s="34">
        <v>19309.352309999998</v>
      </c>
      <c r="E23" s="25"/>
      <c r="F23" s="34">
        <v>15060.07495</v>
      </c>
      <c r="G23" s="26"/>
      <c r="H23" s="26">
        <f t="shared" si="0"/>
        <v>-35.139698232883887</v>
      </c>
      <c r="I23" s="26">
        <f t="shared" si="1"/>
        <v>77.993682585617506</v>
      </c>
    </row>
    <row r="24" spans="1:9" ht="30" x14ac:dyDescent="0.2">
      <c r="A24" s="29" t="s">
        <v>55</v>
      </c>
      <c r="B24" s="28">
        <v>18162.020960000002</v>
      </c>
      <c r="C24" s="25"/>
      <c r="D24" s="34">
        <v>1107.3</v>
      </c>
      <c r="E24" s="25"/>
      <c r="F24" s="34">
        <v>354.92</v>
      </c>
      <c r="G24" s="26"/>
      <c r="H24" s="26">
        <f t="shared" si="0"/>
        <v>-98.045812188072716</v>
      </c>
      <c r="I24" s="26">
        <f t="shared" si="1"/>
        <v>32.052740901291429</v>
      </c>
    </row>
    <row r="25" spans="1:9" ht="30" x14ac:dyDescent="0.2">
      <c r="A25" s="29" t="s">
        <v>56</v>
      </c>
      <c r="B25" s="28">
        <f>SUM(B26:B29)</f>
        <v>144641.05864</v>
      </c>
      <c r="C25" s="25">
        <f>B25*100/B5</f>
        <v>15.816878849566256</v>
      </c>
      <c r="D25" s="34">
        <f>SUM(D26:D29)</f>
        <v>104678.75318</v>
      </c>
      <c r="E25" s="25">
        <f>D25*100/D5</f>
        <v>11.84404077521102</v>
      </c>
      <c r="F25" s="34">
        <f>SUM(F26:F29)</f>
        <v>57126.729339999991</v>
      </c>
      <c r="G25" s="26">
        <f>F25*100/F5</f>
        <v>9.5151972738423787</v>
      </c>
      <c r="H25" s="26">
        <f t="shared" si="0"/>
        <v>-60.50448615549486</v>
      </c>
      <c r="I25" s="26">
        <f t="shared" si="1"/>
        <v>54.573375785024794</v>
      </c>
    </row>
    <row r="26" spans="1:9" ht="15" x14ac:dyDescent="0.2">
      <c r="A26" s="29" t="s">
        <v>57</v>
      </c>
      <c r="B26" s="28">
        <v>45275.421979999999</v>
      </c>
      <c r="C26" s="25"/>
      <c r="D26" s="34">
        <v>28026.824919999999</v>
      </c>
      <c r="E26" s="25"/>
      <c r="F26" s="34">
        <v>16273.96459</v>
      </c>
      <c r="G26" s="26"/>
      <c r="H26" s="26">
        <f t="shared" si="0"/>
        <v>-64.055631337486204</v>
      </c>
      <c r="I26" s="26">
        <f t="shared" si="1"/>
        <v>58.065673284264406</v>
      </c>
    </row>
    <row r="27" spans="1:9" ht="15" x14ac:dyDescent="0.2">
      <c r="A27" s="29" t="s">
        <v>58</v>
      </c>
      <c r="B27" s="28">
        <v>51078.97107</v>
      </c>
      <c r="C27" s="25"/>
      <c r="D27" s="34">
        <v>27322.84</v>
      </c>
      <c r="E27" s="25"/>
      <c r="F27" s="34">
        <v>14058.14308</v>
      </c>
      <c r="G27" s="26"/>
      <c r="H27" s="26">
        <f t="shared" si="0"/>
        <v>-72.477630646211836</v>
      </c>
      <c r="I27" s="26">
        <f t="shared" si="1"/>
        <v>51.451983322377906</v>
      </c>
    </row>
    <row r="28" spans="1:9" ht="15" x14ac:dyDescent="0.2">
      <c r="A28" s="29" t="s">
        <v>59</v>
      </c>
      <c r="B28" s="28">
        <v>43821.1463</v>
      </c>
      <c r="C28" s="25"/>
      <c r="D28" s="34">
        <v>46017.71226</v>
      </c>
      <c r="E28" s="25"/>
      <c r="F28" s="34">
        <v>25130.369139999999</v>
      </c>
      <c r="G28" s="26"/>
      <c r="H28" s="26">
        <f t="shared" si="0"/>
        <v>-42.65241495976111</v>
      </c>
      <c r="I28" s="26">
        <f t="shared" si="1"/>
        <v>54.610209647132066</v>
      </c>
    </row>
    <row r="29" spans="1:9" ht="30" x14ac:dyDescent="0.2">
      <c r="A29" s="29" t="s">
        <v>60</v>
      </c>
      <c r="B29" s="28">
        <v>4465.5192900000002</v>
      </c>
      <c r="C29" s="25"/>
      <c r="D29" s="34">
        <v>3311.3760000000002</v>
      </c>
      <c r="E29" s="25"/>
      <c r="F29" s="34">
        <v>1664.25253</v>
      </c>
      <c r="G29" s="26"/>
      <c r="H29" s="26">
        <f t="shared" si="0"/>
        <v>-62.731041522384743</v>
      </c>
      <c r="I29" s="26">
        <f t="shared" si="1"/>
        <v>50.258639610844547</v>
      </c>
    </row>
    <row r="30" spans="1:9" ht="15" x14ac:dyDescent="0.2">
      <c r="A30" s="29" t="s">
        <v>109</v>
      </c>
      <c r="B30" s="28">
        <f>SUM(B31)</f>
        <v>2766.5569999999998</v>
      </c>
      <c r="C30" s="25">
        <f>B30*100/B5</f>
        <v>0.30253025877202933</v>
      </c>
      <c r="D30" s="34">
        <f>SUM(D31)</f>
        <v>1027.3</v>
      </c>
      <c r="E30" s="25">
        <f>D30*100/D5</f>
        <v>0.1162354605757665</v>
      </c>
      <c r="F30" s="34">
        <f>SUM(F31)</f>
        <v>418</v>
      </c>
      <c r="G30" s="26">
        <f>F30*100/F5</f>
        <v>6.9623318303314488E-2</v>
      </c>
      <c r="H30" s="26">
        <f t="shared" si="0"/>
        <v>-84.890967364850965</v>
      </c>
      <c r="I30" s="26">
        <f t="shared" si="1"/>
        <v>40.689185242869655</v>
      </c>
    </row>
    <row r="31" spans="1:9" ht="30" x14ac:dyDescent="0.2">
      <c r="A31" s="29" t="s">
        <v>110</v>
      </c>
      <c r="B31" s="28">
        <v>2766.5569999999998</v>
      </c>
      <c r="C31" s="25"/>
      <c r="D31" s="34">
        <v>1027.3</v>
      </c>
      <c r="E31" s="25"/>
      <c r="F31" s="34">
        <v>418</v>
      </c>
      <c r="G31" s="26"/>
      <c r="H31" s="26">
        <f t="shared" si="0"/>
        <v>-84.890967364850965</v>
      </c>
      <c r="I31" s="26">
        <f t="shared" si="1"/>
        <v>40.689185242869655</v>
      </c>
    </row>
    <row r="32" spans="1:9" ht="15" x14ac:dyDescent="0.2">
      <c r="A32" s="29" t="s">
        <v>61</v>
      </c>
      <c r="B32" s="28">
        <f>SUM(B33:B37)</f>
        <v>494196.67257</v>
      </c>
      <c r="C32" s="25">
        <f>B32*100/B5</f>
        <v>54.041701377155057</v>
      </c>
      <c r="D32" s="34">
        <f>SUM(D33:D37)</f>
        <v>537197.40937000001</v>
      </c>
      <c r="E32" s="25">
        <f>D32*100/D5</f>
        <v>60.782038643269281</v>
      </c>
      <c r="F32" s="34">
        <f>SUM(F33:F37)</f>
        <v>377383.72196</v>
      </c>
      <c r="G32" s="26">
        <f>F32*100/F5</f>
        <v>62.858150709355535</v>
      </c>
      <c r="H32" s="26">
        <f t="shared" si="0"/>
        <v>-23.636935878691929</v>
      </c>
      <c r="I32" s="26">
        <f t="shared" si="1"/>
        <v>70.250473173833427</v>
      </c>
    </row>
    <row r="33" spans="1:9" ht="15" x14ac:dyDescent="0.2">
      <c r="A33" s="29" t="s">
        <v>62</v>
      </c>
      <c r="B33" s="28">
        <v>118062.9</v>
      </c>
      <c r="C33" s="25"/>
      <c r="D33" s="34">
        <v>129303.9</v>
      </c>
      <c r="E33" s="25"/>
      <c r="F33" s="34">
        <v>87373.744999999995</v>
      </c>
      <c r="G33" s="26"/>
      <c r="H33" s="26">
        <f t="shared" si="0"/>
        <v>-25.993902402871697</v>
      </c>
      <c r="I33" s="26">
        <f t="shared" si="1"/>
        <v>67.572397274946852</v>
      </c>
    </row>
    <row r="34" spans="1:9" ht="15" x14ac:dyDescent="0.2">
      <c r="A34" s="29" t="s">
        <v>63</v>
      </c>
      <c r="B34" s="28">
        <v>310716.56231000001</v>
      </c>
      <c r="C34" s="25"/>
      <c r="D34" s="34">
        <v>335008.3</v>
      </c>
      <c r="E34" s="25"/>
      <c r="F34" s="34">
        <v>238181.94145000001</v>
      </c>
      <c r="G34" s="26"/>
      <c r="H34" s="26">
        <f t="shared" si="0"/>
        <v>-23.344304635950706</v>
      </c>
      <c r="I34" s="26">
        <f t="shared" si="1"/>
        <v>71.097325484174576</v>
      </c>
    </row>
    <row r="35" spans="1:9" ht="15" x14ac:dyDescent="0.2">
      <c r="A35" s="29" t="s">
        <v>64</v>
      </c>
      <c r="B35" s="28">
        <v>36120.249000000003</v>
      </c>
      <c r="C35" s="25"/>
      <c r="D35" s="34">
        <v>44575.909370000001</v>
      </c>
      <c r="E35" s="25"/>
      <c r="F35" s="34">
        <v>32481.23256</v>
      </c>
      <c r="G35" s="26"/>
      <c r="H35" s="26">
        <f t="shared" si="0"/>
        <v>-10.074726893494017</v>
      </c>
      <c r="I35" s="26">
        <f t="shared" si="1"/>
        <v>72.867234833935143</v>
      </c>
    </row>
    <row r="36" spans="1:9" ht="15" x14ac:dyDescent="0.2">
      <c r="A36" s="29" t="s">
        <v>65</v>
      </c>
      <c r="B36" s="28">
        <v>307.9622</v>
      </c>
      <c r="C36" s="25"/>
      <c r="D36" s="34">
        <v>439.7</v>
      </c>
      <c r="E36" s="25"/>
      <c r="F36" s="34">
        <v>435.16602</v>
      </c>
      <c r="G36" s="26"/>
      <c r="H36" s="26">
        <f t="shared" si="0"/>
        <v>41.305010809768191</v>
      </c>
      <c r="I36" s="26">
        <f t="shared" si="1"/>
        <v>98.968846941096203</v>
      </c>
    </row>
    <row r="37" spans="1:9" ht="15" x14ac:dyDescent="0.2">
      <c r="A37" s="29" t="s">
        <v>66</v>
      </c>
      <c r="B37" s="28">
        <v>28988.999059999998</v>
      </c>
      <c r="C37" s="25"/>
      <c r="D37" s="34">
        <v>27869.599999999999</v>
      </c>
      <c r="E37" s="25"/>
      <c r="F37" s="34">
        <v>18911.636930000001</v>
      </c>
      <c r="G37" s="26"/>
      <c r="H37" s="26">
        <f t="shared" si="0"/>
        <v>-34.76271156911065</v>
      </c>
      <c r="I37" s="26">
        <f t="shared" si="1"/>
        <v>67.857582921893396</v>
      </c>
    </row>
    <row r="38" spans="1:9" ht="15" x14ac:dyDescent="0.2">
      <c r="A38" s="29" t="s">
        <v>67</v>
      </c>
      <c r="B38" s="28">
        <f>SUM(B39:B40)</f>
        <v>67797.281940000001</v>
      </c>
      <c r="C38" s="25">
        <f>B38*100/B5</f>
        <v>7.4138104688782605</v>
      </c>
      <c r="D38" s="34">
        <f>SUM(D39:D40)</f>
        <v>75971.384770000004</v>
      </c>
      <c r="E38" s="25">
        <f>D38*100/D5</f>
        <v>8.5959008072809517</v>
      </c>
      <c r="F38" s="34">
        <f>SUM(F39:F40)</f>
        <v>53103.338040000002</v>
      </c>
      <c r="G38" s="26">
        <f>F38*100/F5</f>
        <v>8.8450492998263837</v>
      </c>
      <c r="H38" s="26">
        <f t="shared" si="0"/>
        <v>-21.67335249959433</v>
      </c>
      <c r="I38" s="26">
        <f t="shared" si="1"/>
        <v>69.899131364747404</v>
      </c>
    </row>
    <row r="39" spans="1:9" ht="15" x14ac:dyDescent="0.2">
      <c r="A39" s="29" t="s">
        <v>68</v>
      </c>
      <c r="B39" s="28">
        <v>58888.835500000001</v>
      </c>
      <c r="C39" s="25"/>
      <c r="D39" s="34">
        <v>67277.784769999998</v>
      </c>
      <c r="E39" s="25"/>
      <c r="F39" s="34">
        <v>46882.350350000001</v>
      </c>
      <c r="G39" s="26"/>
      <c r="H39" s="26">
        <f t="shared" si="0"/>
        <v>-20.388389493624814</v>
      </c>
      <c r="I39" s="26">
        <f t="shared" si="1"/>
        <v>69.68474141988311</v>
      </c>
    </row>
    <row r="40" spans="1:9" ht="30" x14ac:dyDescent="0.2">
      <c r="A40" s="29" t="s">
        <v>100</v>
      </c>
      <c r="B40" s="28">
        <v>8908.4464399999997</v>
      </c>
      <c r="C40" s="25"/>
      <c r="D40" s="34">
        <v>8693.6</v>
      </c>
      <c r="E40" s="25"/>
      <c r="F40" s="34">
        <v>6220.9876899999999</v>
      </c>
      <c r="G40" s="26"/>
      <c r="H40" s="26">
        <f t="shared" si="0"/>
        <v>-30.167535586597751</v>
      </c>
      <c r="I40" s="26">
        <f t="shared" si="1"/>
        <v>71.558246181098738</v>
      </c>
    </row>
    <row r="41" spans="1:9" ht="15" x14ac:dyDescent="0.2">
      <c r="A41" s="29" t="s">
        <v>69</v>
      </c>
      <c r="B41" s="28">
        <f>SUM(B42:B45)</f>
        <v>19628.164879999997</v>
      </c>
      <c r="C41" s="25">
        <v>2.1</v>
      </c>
      <c r="D41" s="34">
        <f>SUM(D42:D45)</f>
        <v>24920.405000000002</v>
      </c>
      <c r="E41" s="25">
        <f>D41*100/D5</f>
        <v>2.8196580871309598</v>
      </c>
      <c r="F41" s="34">
        <f>SUM(F42:F45)</f>
        <v>14204.079180000001</v>
      </c>
      <c r="G41" s="26">
        <f>F41*100/F5</f>
        <v>2.3658735070684744</v>
      </c>
      <c r="H41" s="26">
        <f t="shared" si="0"/>
        <v>-27.634196743103772</v>
      </c>
      <c r="I41" s="26">
        <f t="shared" si="1"/>
        <v>56.997786271932569</v>
      </c>
    </row>
    <row r="42" spans="1:9" ht="15" x14ac:dyDescent="0.2">
      <c r="A42" s="29" t="s">
        <v>70</v>
      </c>
      <c r="B42" s="28">
        <v>4258.5762299999997</v>
      </c>
      <c r="C42" s="25"/>
      <c r="D42" s="34">
        <v>4330.5</v>
      </c>
      <c r="E42" s="25"/>
      <c r="F42" s="34">
        <v>3128.82951</v>
      </c>
      <c r="G42" s="26"/>
      <c r="H42" s="26">
        <f t="shared" si="0"/>
        <v>-26.528742447801619</v>
      </c>
      <c r="I42" s="26">
        <f t="shared" si="1"/>
        <v>72.250998960859022</v>
      </c>
    </row>
    <row r="43" spans="1:9" ht="15" x14ac:dyDescent="0.2">
      <c r="A43" s="29" t="s">
        <v>71</v>
      </c>
      <c r="B43" s="28">
        <v>6516.72822</v>
      </c>
      <c r="C43" s="25"/>
      <c r="D43" s="34">
        <v>11419.125</v>
      </c>
      <c r="E43" s="25"/>
      <c r="F43" s="34">
        <v>6021.5865599999997</v>
      </c>
      <c r="G43" s="26"/>
      <c r="H43" s="26">
        <f t="shared" si="0"/>
        <v>-7.5980099719426448</v>
      </c>
      <c r="I43" s="26">
        <f t="shared" si="1"/>
        <v>52.732469081475152</v>
      </c>
    </row>
    <row r="44" spans="1:9" ht="15" x14ac:dyDescent="0.2">
      <c r="A44" s="29" t="s">
        <v>72</v>
      </c>
      <c r="B44" s="28">
        <v>7366.7604300000003</v>
      </c>
      <c r="C44" s="25"/>
      <c r="D44" s="34">
        <v>7748.38</v>
      </c>
      <c r="E44" s="25"/>
      <c r="F44" s="34">
        <v>4436.7375899999997</v>
      </c>
      <c r="G44" s="26"/>
      <c r="H44" s="26">
        <f t="shared" si="0"/>
        <v>-39.773559461332994</v>
      </c>
      <c r="I44" s="26">
        <f t="shared" si="1"/>
        <v>57.260196195849964</v>
      </c>
    </row>
    <row r="45" spans="1:9" ht="30" x14ac:dyDescent="0.2">
      <c r="A45" s="29" t="s">
        <v>73</v>
      </c>
      <c r="B45" s="28">
        <v>1486.1</v>
      </c>
      <c r="C45" s="25"/>
      <c r="D45" s="34">
        <v>1422.4</v>
      </c>
      <c r="E45" s="25"/>
      <c r="F45" s="34">
        <v>616.92552000000001</v>
      </c>
      <c r="G45" s="26"/>
      <c r="H45" s="26">
        <f t="shared" si="0"/>
        <v>-58.486944350985794</v>
      </c>
      <c r="I45" s="26">
        <f t="shared" si="1"/>
        <v>43.372154105736783</v>
      </c>
    </row>
    <row r="46" spans="1:9" ht="15" x14ac:dyDescent="0.2">
      <c r="A46" s="29" t="s">
        <v>74</v>
      </c>
      <c r="B46" s="28">
        <f>SUM(B47:B50)</f>
        <v>26996.146930000003</v>
      </c>
      <c r="C46" s="25">
        <f>B46*100/B5</f>
        <v>2.9520994205362938</v>
      </c>
      <c r="D46" s="34">
        <f>SUM(D47:D50)</f>
        <v>7867.3606300000001</v>
      </c>
      <c r="E46" s="25">
        <f>D46*100/D5</f>
        <v>0.89016478764110041</v>
      </c>
      <c r="F46" s="34">
        <f>SUM(F47:F50)</f>
        <v>5439.6288599999998</v>
      </c>
      <c r="G46" s="26">
        <f>F46*100/F5</f>
        <v>0.90604069753989391</v>
      </c>
      <c r="H46" s="26">
        <f t="shared" si="0"/>
        <v>-79.850350962658666</v>
      </c>
      <c r="I46" s="26">
        <f t="shared" si="1"/>
        <v>69.141725107369325</v>
      </c>
    </row>
    <row r="47" spans="1:9" ht="15" x14ac:dyDescent="0.2">
      <c r="A47" s="29" t="s">
        <v>116</v>
      </c>
      <c r="B47" s="28">
        <v>10340.726930000001</v>
      </c>
      <c r="C47" s="25"/>
      <c r="D47" s="34">
        <v>5113.7906300000004</v>
      </c>
      <c r="E47" s="25"/>
      <c r="F47" s="34">
        <v>4893.5855300000003</v>
      </c>
      <c r="G47" s="26"/>
      <c r="H47" s="26">
        <f t="shared" si="0"/>
        <v>-52.676581026397919</v>
      </c>
      <c r="I47" s="26">
        <f t="shared" si="1"/>
        <v>95.693896838322459</v>
      </c>
    </row>
    <row r="48" spans="1:9" ht="15" x14ac:dyDescent="0.2">
      <c r="A48" s="29" t="s">
        <v>75</v>
      </c>
      <c r="B48" s="28">
        <v>10155.42</v>
      </c>
      <c r="C48" s="25"/>
      <c r="D48" s="34">
        <v>598.57000000000005</v>
      </c>
      <c r="E48" s="25"/>
      <c r="F48" s="34">
        <v>0</v>
      </c>
      <c r="G48" s="26"/>
      <c r="H48" s="26">
        <f t="shared" si="0"/>
        <v>-100</v>
      </c>
      <c r="I48" s="26">
        <f t="shared" si="1"/>
        <v>0</v>
      </c>
    </row>
    <row r="49" spans="1:9" ht="15" x14ac:dyDescent="0.2">
      <c r="A49" s="29" t="s">
        <v>111</v>
      </c>
      <c r="B49" s="28">
        <v>6500</v>
      </c>
      <c r="C49" s="25"/>
      <c r="D49" s="34">
        <v>2125</v>
      </c>
      <c r="E49" s="25"/>
      <c r="F49" s="34">
        <v>516.15763000000004</v>
      </c>
      <c r="G49" s="26"/>
      <c r="H49" s="26">
        <f t="shared" si="0"/>
        <v>-92.059113384615387</v>
      </c>
      <c r="I49" s="26">
        <f t="shared" si="1"/>
        <v>24.289770823529413</v>
      </c>
    </row>
    <row r="50" spans="1:9" ht="30" x14ac:dyDescent="0.2">
      <c r="A50" s="29" t="s">
        <v>122</v>
      </c>
      <c r="B50" s="28">
        <v>0</v>
      </c>
      <c r="C50" s="25"/>
      <c r="D50" s="34">
        <v>30</v>
      </c>
      <c r="E50" s="25"/>
      <c r="F50" s="34">
        <v>29.8857</v>
      </c>
      <c r="G50" s="26"/>
      <c r="H50" s="26" t="s">
        <v>107</v>
      </c>
      <c r="I50" s="26">
        <f t="shared" si="1"/>
        <v>99.619</v>
      </c>
    </row>
    <row r="51" spans="1:9" ht="30" hidden="1" x14ac:dyDescent="0.2">
      <c r="A51" s="29" t="s">
        <v>114</v>
      </c>
      <c r="B51" s="28">
        <f>SUM(B52)</f>
        <v>0</v>
      </c>
      <c r="C51" s="25">
        <f>B51*100/B5</f>
        <v>0</v>
      </c>
      <c r="D51" s="34">
        <f>SUM(D52)</f>
        <v>0</v>
      </c>
      <c r="E51" s="25">
        <f>D51*100/D5</f>
        <v>0</v>
      </c>
      <c r="F51" s="34">
        <f>SUM(F52)</f>
        <v>0</v>
      </c>
      <c r="G51" s="26">
        <f>F51*100/F5</f>
        <v>0</v>
      </c>
      <c r="H51" s="26" t="s">
        <v>107</v>
      </c>
      <c r="I51" s="26" t="s">
        <v>107</v>
      </c>
    </row>
    <row r="52" spans="1:9" ht="15" hidden="1" x14ac:dyDescent="0.2">
      <c r="A52" s="29" t="s">
        <v>115</v>
      </c>
      <c r="B52" s="28">
        <v>0</v>
      </c>
      <c r="C52" s="25"/>
      <c r="D52" s="34">
        <v>0</v>
      </c>
      <c r="E52" s="25"/>
      <c r="F52" s="34">
        <v>0</v>
      </c>
      <c r="G52" s="26"/>
      <c r="H52" s="26" t="s">
        <v>107</v>
      </c>
      <c r="I52" s="26" t="s">
        <v>107</v>
      </c>
    </row>
    <row r="53" spans="1:9" ht="45" x14ac:dyDescent="0.2">
      <c r="A53" s="29" t="s">
        <v>76</v>
      </c>
      <c r="B53" s="28">
        <f>SUM(B54)</f>
        <v>7303.7299400000002</v>
      </c>
      <c r="C53" s="25">
        <f>B53*100/B5</f>
        <v>0.79868201116016002</v>
      </c>
      <c r="D53" s="34">
        <f>SUM(D54)</f>
        <v>8416</v>
      </c>
      <c r="E53" s="25">
        <f>D53*100/D5</f>
        <v>0.95224144476360451</v>
      </c>
      <c r="F53" s="34">
        <f>SUM(F54)</f>
        <v>4719.36751</v>
      </c>
      <c r="G53" s="26">
        <f>F53*100/F5</f>
        <v>0.78607183334701125</v>
      </c>
      <c r="H53" s="26">
        <f t="shared" si="0"/>
        <v>-35.384145515106496</v>
      </c>
      <c r="I53" s="26">
        <f t="shared" si="1"/>
        <v>56.076134862167301</v>
      </c>
    </row>
    <row r="54" spans="1:9" ht="30" x14ac:dyDescent="0.2">
      <c r="A54" s="29" t="s">
        <v>101</v>
      </c>
      <c r="B54" s="28">
        <v>7303.7299400000002</v>
      </c>
      <c r="C54" s="25"/>
      <c r="D54" s="34">
        <v>8416</v>
      </c>
      <c r="E54" s="25"/>
      <c r="F54" s="34">
        <v>4719.36751</v>
      </c>
      <c r="G54" s="26"/>
      <c r="H54" s="26">
        <f t="shared" si="0"/>
        <v>-35.384145515106496</v>
      </c>
      <c r="I54" s="26">
        <f t="shared" si="1"/>
        <v>56.076134862167301</v>
      </c>
    </row>
    <row r="55" spans="1:9" ht="60" hidden="1" x14ac:dyDescent="0.2">
      <c r="A55" s="39" t="s">
        <v>112</v>
      </c>
      <c r="B55" s="28">
        <f>SUM(B56:B57)</f>
        <v>0</v>
      </c>
      <c r="C55" s="25">
        <v>1</v>
      </c>
      <c r="D55" s="34">
        <f>SUM(D56:D57)</f>
        <v>0</v>
      </c>
      <c r="E55" s="25">
        <f>D55*100/D5</f>
        <v>0</v>
      </c>
      <c r="F55" s="34">
        <f>SUM(F56:F57)</f>
        <v>0</v>
      </c>
      <c r="G55" s="26">
        <f>F55*100/F5</f>
        <v>0</v>
      </c>
      <c r="H55" s="26" t="e">
        <f t="shared" si="0"/>
        <v>#DIV/0!</v>
      </c>
      <c r="I55" s="26" t="e">
        <f t="shared" si="1"/>
        <v>#DIV/0!</v>
      </c>
    </row>
    <row r="56" spans="1:9" ht="60" hidden="1" x14ac:dyDescent="0.2">
      <c r="A56" s="29" t="s">
        <v>117</v>
      </c>
      <c r="B56" s="28" t="s">
        <v>121</v>
      </c>
      <c r="C56" s="25"/>
      <c r="D56" s="34" t="s">
        <v>121</v>
      </c>
      <c r="E56" s="25"/>
      <c r="F56" s="34" t="s">
        <v>121</v>
      </c>
      <c r="G56" s="26"/>
      <c r="H56" s="26" t="e">
        <f t="shared" si="0"/>
        <v>#VALUE!</v>
      </c>
      <c r="I56" s="26" t="e">
        <f t="shared" si="1"/>
        <v>#VALUE!</v>
      </c>
    </row>
    <row r="57" spans="1:9" ht="30" hidden="1" x14ac:dyDescent="0.2">
      <c r="A57" s="29" t="s">
        <v>113</v>
      </c>
      <c r="B57" s="28" t="s">
        <v>121</v>
      </c>
      <c r="C57" s="25"/>
      <c r="D57" s="34" t="s">
        <v>121</v>
      </c>
      <c r="E57" s="25"/>
      <c r="F57" s="34" t="s">
        <v>121</v>
      </c>
      <c r="G57" s="26"/>
      <c r="H57" s="26" t="e">
        <f t="shared" si="0"/>
        <v>#VALUE!</v>
      </c>
      <c r="I57" s="26" t="e">
        <f t="shared" si="1"/>
        <v>#VALUE!</v>
      </c>
    </row>
    <row r="58" spans="1:9" ht="60" x14ac:dyDescent="0.2">
      <c r="A58" s="29" t="s">
        <v>112</v>
      </c>
      <c r="B58" s="28">
        <f>SUM(B59)</f>
        <v>7977.5</v>
      </c>
      <c r="C58" s="25">
        <f>B58*100/B5</f>
        <v>0.87236053309361217</v>
      </c>
      <c r="D58" s="34">
        <f>SUM(D59)</f>
        <v>0</v>
      </c>
      <c r="E58" s="25">
        <f>D58*100/D5</f>
        <v>0</v>
      </c>
      <c r="F58" s="34">
        <f>SUM(F59)</f>
        <v>0</v>
      </c>
      <c r="G58" s="26">
        <f>F58*100/D5</f>
        <v>0</v>
      </c>
      <c r="H58" s="26">
        <f t="shared" si="0"/>
        <v>-100</v>
      </c>
      <c r="I58" s="26" t="s">
        <v>107</v>
      </c>
    </row>
    <row r="59" spans="1:9" ht="30" x14ac:dyDescent="0.2">
      <c r="A59" s="29" t="s">
        <v>113</v>
      </c>
      <c r="B59" s="28">
        <v>7977.5</v>
      </c>
      <c r="C59" s="25"/>
      <c r="D59" s="34">
        <v>0</v>
      </c>
      <c r="E59" s="25"/>
      <c r="F59" s="34">
        <v>0</v>
      </c>
      <c r="G59" s="26"/>
      <c r="H59" s="26">
        <f t="shared" si="0"/>
        <v>-100</v>
      </c>
      <c r="I59" s="26" t="s">
        <v>107</v>
      </c>
    </row>
    <row r="60" spans="1:9" ht="30" x14ac:dyDescent="0.2">
      <c r="A60" s="29" t="s">
        <v>102</v>
      </c>
      <c r="B60" s="28">
        <v>672</v>
      </c>
      <c r="C60" s="25" t="s">
        <v>107</v>
      </c>
      <c r="D60" s="50">
        <f>Доходы!D7-Расходы!D5</f>
        <v>-53684.363060000236</v>
      </c>
      <c r="E60" s="50" t="s">
        <v>107</v>
      </c>
      <c r="F60" s="50">
        <f>Доходы!F7-Расходы!F5</f>
        <v>243800.13236999989</v>
      </c>
      <c r="G60" s="51" t="s">
        <v>107</v>
      </c>
      <c r="H60" s="26" t="s">
        <v>107</v>
      </c>
      <c r="I60" s="26" t="s">
        <v>107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0" sqref="B10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4.25" x14ac:dyDescent="0.2">
      <c r="A1" s="56" t="s">
        <v>105</v>
      </c>
      <c r="B1" s="57"/>
      <c r="C1" s="57"/>
      <c r="D1" s="57"/>
      <c r="E1" s="57"/>
      <c r="F1" s="57"/>
      <c r="G1" s="57"/>
      <c r="H1" s="57"/>
      <c r="I1" s="57"/>
    </row>
    <row r="2" spans="1:9" ht="15" x14ac:dyDescent="0.25">
      <c r="A2" s="49"/>
      <c r="B2" s="49"/>
      <c r="C2" s="49"/>
      <c r="D2" s="49"/>
      <c r="E2" s="49"/>
      <c r="F2" s="49"/>
      <c r="G2" s="49"/>
      <c r="H2" s="49"/>
      <c r="I2" s="2" t="s">
        <v>83</v>
      </c>
    </row>
    <row r="3" spans="1:9" ht="71.25" x14ac:dyDescent="0.2">
      <c r="A3" s="3" t="s">
        <v>0</v>
      </c>
      <c r="B3" s="3" t="s">
        <v>129</v>
      </c>
      <c r="C3" s="3" t="s">
        <v>1</v>
      </c>
      <c r="D3" s="3" t="s">
        <v>130</v>
      </c>
      <c r="E3" s="3" t="s">
        <v>2</v>
      </c>
      <c r="F3" s="3" t="s">
        <v>127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82</v>
      </c>
      <c r="B5" s="6">
        <v>-23216</v>
      </c>
      <c r="C5" s="6"/>
      <c r="D5" s="46">
        <v>36098.699999999997</v>
      </c>
      <c r="E5" s="6"/>
      <c r="F5" s="46">
        <v>27268.2</v>
      </c>
      <c r="G5" s="6"/>
      <c r="H5" s="6"/>
      <c r="I5" s="6"/>
    </row>
    <row r="6" spans="1:9" ht="60" x14ac:dyDescent="0.25">
      <c r="A6" s="7" t="s">
        <v>77</v>
      </c>
      <c r="B6" s="8">
        <v>0</v>
      </c>
      <c r="C6" s="8"/>
      <c r="D6" s="47">
        <v>0</v>
      </c>
      <c r="E6" s="8"/>
      <c r="F6" s="47">
        <v>0</v>
      </c>
      <c r="G6" s="8"/>
      <c r="H6" s="8"/>
      <c r="I6" s="8"/>
    </row>
    <row r="7" spans="1:9" ht="30" x14ac:dyDescent="0.25">
      <c r="A7" s="9" t="s">
        <v>78</v>
      </c>
      <c r="B7" s="48">
        <v>-45849.599999999999</v>
      </c>
      <c r="C7" s="10"/>
      <c r="D7" s="48">
        <v>10000</v>
      </c>
      <c r="E7" s="10"/>
      <c r="F7" s="48">
        <v>10000</v>
      </c>
      <c r="G7" s="10"/>
      <c r="H7" s="10"/>
      <c r="I7" s="10"/>
    </row>
    <row r="8" spans="1:9" ht="45" x14ac:dyDescent="0.25">
      <c r="A8" s="11" t="s">
        <v>79</v>
      </c>
      <c r="B8" s="44">
        <v>40004.1</v>
      </c>
      <c r="C8" s="12"/>
      <c r="D8" s="44">
        <v>0</v>
      </c>
      <c r="E8" s="12"/>
      <c r="F8" s="44">
        <v>0</v>
      </c>
      <c r="G8" s="12"/>
      <c r="H8" s="12"/>
      <c r="I8" s="12"/>
    </row>
    <row r="9" spans="1:9" ht="30" x14ac:dyDescent="0.25">
      <c r="A9" s="11" t="s">
        <v>80</v>
      </c>
      <c r="B9" s="12">
        <v>0</v>
      </c>
      <c r="C9" s="12"/>
      <c r="D9" s="44">
        <v>0</v>
      </c>
      <c r="E9" s="12"/>
      <c r="F9" s="44">
        <v>0</v>
      </c>
      <c r="G9" s="12"/>
      <c r="H9" s="12"/>
      <c r="I9" s="12"/>
    </row>
    <row r="10" spans="1:9" ht="30" x14ac:dyDescent="0.25">
      <c r="A10" s="11" t="s">
        <v>81</v>
      </c>
      <c r="B10" s="44">
        <v>-17370.5</v>
      </c>
      <c r="C10" s="12"/>
      <c r="D10" s="44">
        <v>26098.7</v>
      </c>
      <c r="E10" s="12"/>
      <c r="F10" s="44">
        <v>17268.2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2024-02-02T12:45:54Z</dcterms:modified>
</cp:coreProperties>
</file>