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75" yWindow="3675" windowWidth="21600" windowHeight="11385" activeTab="1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 iterate="1"/>
</workbook>
</file>

<file path=xl/calcChain.xml><?xml version="1.0" encoding="utf-8"?>
<calcChain xmlns="http://schemas.openxmlformats.org/spreadsheetml/2006/main">
  <c r="I37" i="4" l="1"/>
  <c r="H37" i="4"/>
  <c r="I32" i="4"/>
  <c r="H32" i="4"/>
  <c r="I31" i="4"/>
  <c r="H31" i="4"/>
  <c r="I30" i="4"/>
  <c r="H30" i="4"/>
  <c r="I29" i="4"/>
  <c r="H29" i="4"/>
  <c r="F28" i="4"/>
  <c r="I28" i="4" s="1"/>
  <c r="D28" i="4"/>
  <c r="B28" i="4"/>
  <c r="B27" i="4" s="1"/>
  <c r="F27" i="4"/>
  <c r="I27" i="4" s="1"/>
  <c r="D27" i="4"/>
  <c r="I25" i="4"/>
  <c r="H25" i="4"/>
  <c r="I24" i="4"/>
  <c r="C24" i="4"/>
  <c r="I23" i="4"/>
  <c r="H23" i="4"/>
  <c r="C23" i="4"/>
  <c r="I22" i="4"/>
  <c r="H22" i="4"/>
  <c r="I21" i="4"/>
  <c r="H21" i="4"/>
  <c r="I20" i="4"/>
  <c r="I19" i="4"/>
  <c r="H19" i="4"/>
  <c r="I18" i="4"/>
  <c r="H18" i="4"/>
  <c r="F17" i="4"/>
  <c r="I17" i="4" s="1"/>
  <c r="D17" i="4"/>
  <c r="B17" i="4"/>
  <c r="I16" i="4"/>
  <c r="H16" i="4"/>
  <c r="I15" i="4"/>
  <c r="H15" i="4"/>
  <c r="I14" i="4"/>
  <c r="H14" i="4"/>
  <c r="H13" i="4"/>
  <c r="I12" i="4"/>
  <c r="H12" i="4"/>
  <c r="H11" i="4"/>
  <c r="F11" i="4"/>
  <c r="D11" i="4"/>
  <c r="D8" i="4" s="1"/>
  <c r="B11" i="4"/>
  <c r="I10" i="4"/>
  <c r="H10" i="4"/>
  <c r="I9" i="4"/>
  <c r="H9" i="4"/>
  <c r="F8" i="4"/>
  <c r="B8" i="4"/>
  <c r="C22" i="4" s="1"/>
  <c r="G11" i="4" l="1"/>
  <c r="I8" i="4"/>
  <c r="D7" i="4"/>
  <c r="F7" i="4"/>
  <c r="G17" i="4" s="1"/>
  <c r="G8" i="4"/>
  <c r="I11" i="4"/>
  <c r="G27" i="4"/>
  <c r="G28" i="4"/>
  <c r="H17" i="4"/>
  <c r="H27" i="4"/>
  <c r="H28" i="4"/>
  <c r="H8" i="4"/>
  <c r="B7" i="4"/>
  <c r="E32" i="4" l="1"/>
  <c r="E23" i="4"/>
  <c r="E21" i="4"/>
  <c r="E20" i="4"/>
  <c r="E12" i="4"/>
  <c r="E10" i="4"/>
  <c r="E24" i="4"/>
  <c r="E14" i="4"/>
  <c r="E31" i="4"/>
  <c r="E30" i="4"/>
  <c r="E19" i="4"/>
  <c r="E25" i="4"/>
  <c r="E16" i="4"/>
  <c r="E29" i="4"/>
  <c r="E18" i="4"/>
  <c r="E9" i="4"/>
  <c r="E13" i="4"/>
  <c r="E28" i="4"/>
  <c r="C25" i="4"/>
  <c r="C16" i="4"/>
  <c r="C14" i="4"/>
  <c r="C13" i="4"/>
  <c r="C12" i="4"/>
  <c r="C32" i="4"/>
  <c r="C21" i="4"/>
  <c r="C20" i="4"/>
  <c r="C15" i="4"/>
  <c r="C9" i="4"/>
  <c r="C30" i="4"/>
  <c r="C19" i="4"/>
  <c r="C10" i="4"/>
  <c r="C29" i="4"/>
  <c r="C18" i="4"/>
  <c r="C8" i="4"/>
  <c r="E8" i="4"/>
  <c r="G31" i="4"/>
  <c r="G30" i="4"/>
  <c r="G19" i="4"/>
  <c r="G10" i="4"/>
  <c r="I7" i="4"/>
  <c r="H7" i="4"/>
  <c r="G21" i="4"/>
  <c r="G29" i="4"/>
  <c r="G18" i="4"/>
  <c r="G9" i="4"/>
  <c r="G23" i="4"/>
  <c r="G20" i="4"/>
  <c r="G12" i="4"/>
  <c r="G25" i="4"/>
  <c r="G24" i="4"/>
  <c r="G16" i="4"/>
  <c r="G14" i="4"/>
  <c r="G13" i="4"/>
  <c r="G32" i="4"/>
  <c r="E27" i="4"/>
  <c r="C27" i="4"/>
  <c r="C28" i="4"/>
  <c r="E11" i="4"/>
  <c r="C17" i="4"/>
  <c r="C11" i="4"/>
  <c r="E17" i="4"/>
  <c r="H27" i="3"/>
  <c r="I22" i="3"/>
  <c r="B32" i="3" l="1"/>
  <c r="F32" i="3" l="1"/>
  <c r="D32" i="3"/>
  <c r="I33" i="3"/>
  <c r="I32" i="3" l="1"/>
  <c r="I7" i="3"/>
  <c r="I8" i="3"/>
  <c r="I9" i="3"/>
  <c r="I10" i="3"/>
  <c r="I12" i="3"/>
  <c r="I14" i="3"/>
  <c r="I15" i="3"/>
  <c r="I16" i="3"/>
  <c r="I17" i="3"/>
  <c r="I19" i="3"/>
  <c r="I20" i="3"/>
  <c r="I21" i="3"/>
  <c r="I23" i="3"/>
  <c r="I25" i="3"/>
  <c r="I26" i="3"/>
  <c r="I28" i="3"/>
  <c r="I29" i="3"/>
  <c r="I30" i="3"/>
  <c r="I31" i="3"/>
  <c r="I35" i="3"/>
  <c r="I36" i="3"/>
  <c r="I37" i="3"/>
  <c r="I38" i="3"/>
  <c r="I39" i="3"/>
  <c r="I41" i="3"/>
  <c r="I42" i="3"/>
  <c r="I44" i="3"/>
  <c r="I45" i="3"/>
  <c r="I46" i="3"/>
  <c r="I47" i="3"/>
  <c r="I49" i="3"/>
  <c r="I51" i="3"/>
  <c r="I52" i="3"/>
  <c r="I54" i="3"/>
  <c r="I56" i="3"/>
  <c r="I57" i="3"/>
  <c r="H7" i="3"/>
  <c r="H8" i="3"/>
  <c r="H9" i="3"/>
  <c r="H10" i="3"/>
  <c r="H12" i="3"/>
  <c r="H14" i="3"/>
  <c r="H15" i="3"/>
  <c r="H16" i="3"/>
  <c r="H17" i="3"/>
  <c r="H20" i="3"/>
  <c r="H21" i="3"/>
  <c r="H23" i="3"/>
  <c r="H25" i="3"/>
  <c r="H26" i="3"/>
  <c r="H30" i="3"/>
  <c r="H31" i="3"/>
  <c r="H35" i="3"/>
  <c r="H36" i="3"/>
  <c r="H37" i="3"/>
  <c r="H38" i="3"/>
  <c r="H39" i="3"/>
  <c r="H41" i="3"/>
  <c r="H42" i="3"/>
  <c r="H44" i="3"/>
  <c r="H45" i="3"/>
  <c r="H46" i="3"/>
  <c r="H47" i="3"/>
  <c r="H49" i="3"/>
  <c r="H50" i="3"/>
  <c r="H51" i="3"/>
  <c r="H54" i="3"/>
  <c r="H56" i="3"/>
  <c r="H57" i="3"/>
  <c r="D48" i="3" l="1"/>
  <c r="F48" i="3"/>
  <c r="I48" i="3" l="1"/>
  <c r="B24" i="3" l="1"/>
  <c r="F24" i="3"/>
  <c r="D24" i="3"/>
  <c r="B48" i="3"/>
  <c r="H48" i="3" s="1"/>
  <c r="H24" i="3" l="1"/>
  <c r="I24" i="3"/>
  <c r="B13" i="3"/>
  <c r="F34" i="3" l="1"/>
  <c r="B30" i="3"/>
  <c r="F30" i="3"/>
  <c r="D30" i="3"/>
  <c r="F15" i="3"/>
  <c r="D15" i="3"/>
  <c r="B6" i="3"/>
  <c r="D6" i="3" l="1"/>
  <c r="F55" i="3" l="1"/>
  <c r="D55" i="3"/>
  <c r="B55" i="3"/>
  <c r="F53" i="3"/>
  <c r="D53" i="3"/>
  <c r="B53" i="3"/>
  <c r="F43" i="3"/>
  <c r="D43" i="3"/>
  <c r="B43" i="3"/>
  <c r="F40" i="3"/>
  <c r="D40" i="3"/>
  <c r="B40" i="3"/>
  <c r="D34" i="3"/>
  <c r="I34" i="3" s="1"/>
  <c r="B34" i="3"/>
  <c r="H34" i="3" s="1"/>
  <c r="F18" i="3"/>
  <c r="D18" i="3"/>
  <c r="B18" i="3"/>
  <c r="F13" i="3"/>
  <c r="D13" i="3"/>
  <c r="F6" i="3"/>
  <c r="B5" i="3" l="1"/>
  <c r="D5" i="3"/>
  <c r="F5" i="3"/>
  <c r="F58" i="3" s="1"/>
  <c r="H40" i="3"/>
  <c r="I55" i="3"/>
  <c r="H55" i="3"/>
  <c r="H53" i="3"/>
  <c r="I53" i="3"/>
  <c r="I43" i="3"/>
  <c r="H43" i="3"/>
  <c r="I40" i="3"/>
  <c r="I18" i="3"/>
  <c r="H18" i="3"/>
  <c r="I13" i="3"/>
  <c r="H13" i="3"/>
  <c r="B58" i="3"/>
  <c r="I6" i="3"/>
  <c r="H6" i="3"/>
  <c r="D58" i="3"/>
  <c r="H58" i="3" l="1"/>
  <c r="I58" i="3"/>
  <c r="E43" i="3"/>
  <c r="E24" i="3"/>
  <c r="I5" i="3"/>
  <c r="E48" i="3"/>
  <c r="E15" i="3"/>
  <c r="E6" i="3"/>
  <c r="E40" i="3"/>
  <c r="E34" i="3"/>
  <c r="E53" i="3"/>
  <c r="E18" i="3"/>
  <c r="E55" i="3"/>
  <c r="E13" i="3"/>
  <c r="C34" i="3"/>
  <c r="H5" i="3"/>
  <c r="C55" i="3"/>
  <c r="C48" i="3"/>
  <c r="C40" i="3"/>
  <c r="C6" i="3"/>
  <c r="G55" i="3"/>
  <c r="G34" i="3"/>
  <c r="G6" i="3"/>
  <c r="G15" i="3"/>
  <c r="G48" i="3"/>
  <c r="G40" i="3"/>
  <c r="G18" i="3"/>
  <c r="G53" i="3"/>
  <c r="G13" i="3"/>
  <c r="G43" i="3"/>
  <c r="G24" i="3"/>
  <c r="C15" i="3"/>
  <c r="C24" i="3"/>
  <c r="E5" i="3" l="1"/>
  <c r="C5" i="3"/>
</calcChain>
</file>

<file path=xl/sharedStrings.xml><?xml version="1.0" encoding="utf-8"?>
<sst xmlns="http://schemas.openxmlformats.org/spreadsheetml/2006/main" count="167" uniqueCount="119">
  <si>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</si>
  <si>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</si>
  <si>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</si>
  <si>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</si>
  <si>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</si>
  <si>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</si>
  <si>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</si>
  <si>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</si>
  <si>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</si>
  <si>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</si>
  <si>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</si>
  <si>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</si>
  <si>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</si>
  <si>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</si>
  <si>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</si>
  <si>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</si>
  <si>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</si>
  <si>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0</t>
  </si>
  <si>
    <t>НАЛОГИ НА СОВОКУПНЫЙ ДОХОД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</si>
  <si>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</si>
  <si>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</si>
  <si>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</si>
  <si>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</si>
  <si>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</si>
  <si>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</si>
  <si>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</si>
  <si>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</si>
  <si>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</si>
  <si>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</si>
  <si>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</si>
  <si>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</si>
  <si>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</si>
  <si>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</si>
  <si>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</si>
  <si>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</si>
  <si>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</si>
  <si>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</si>
  <si>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</si>
  <si>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</si>
  <si>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</si>
  <si>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</si>
  <si>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</si>
  <si>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</si>
  <si>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</si>
  <si>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</si>
  <si>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</si>
  <si>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</si>
  <si>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</si>
  <si>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</si>
  <si>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</si>
  <si>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</si>
  <si>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</si>
  <si>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</si>
  <si>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</si>
  <si>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</si>
  <si>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</si>
  <si>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</si>
  <si>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</si>
  <si>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</si>
  <si>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</si>
  <si>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</si>
  <si>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</si>
  <si>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</si>
  <si>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</si>
  <si>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</si>
  <si>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</si>
  <si>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</si>
  <si>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</si>
  <si>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</si>
  <si>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</si>
  <si>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</si>
  <si>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</si>
  <si>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</si>
  <si>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</si>
  <si>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</si>
  <si>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</si>
  <si>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</si>
  <si>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</si>
  <si>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</si>
  <si>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</si>
  <si>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</si>
  <si>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</si>
  <si>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</si>
  <si>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</si>
  <si>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</si>
  <si>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</si>
  <si>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</si>
  <si>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</si>
  <si>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</si>
  <si>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</si>
  <si>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</si>
  <si>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</si>
  <si>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</si>
  <si>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</si>
  <si>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</si>
  <si>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МЕЖБЮДЖЕТНЫЕ ТРАНСФЕРТЫ ОБЩЕГО ХАРАКТЕРА БЮДЖЕТАМ СУБЪЕКТОВ РОССИЙСКОЙ ФЕДЕРАЦИИИ МУНИЦИПАЛЬНЫХ ОБРАЗОВАНИЙ</t>
  </si>
  <si>
    <t>Результат исполнения бюджета(ДЕФИЦИТ/ПРОФИЦИТ)</t>
  </si>
  <si>
    <t>2. Расходы  бюджета Кемского муниципального района</t>
  </si>
  <si>
    <t>3.Источники финансирования дефицита бюджета  Кемского муниципального района</t>
  </si>
  <si>
    <t>УСН</t>
  </si>
  <si>
    <t>Физическая культура</t>
  </si>
  <si>
    <t>Защита населения и территории от чрезвычайных ситуаций природного и техногенного характера, пожарная безопасность</t>
  </si>
  <si>
    <t>Благоустройство</t>
  </si>
  <si>
    <t>ОХРАНА ОКРУЖАЮЩЕЙ СРЕДЫ</t>
  </si>
  <si>
    <t>Сбор, удаление отходов и очистка сточных вод</t>
  </si>
  <si>
    <t>Спорт высших достижений</t>
  </si>
  <si>
    <t>х</t>
  </si>
  <si>
    <t>Другие вопросы в области жилищно-коммунального хозяйства</t>
  </si>
  <si>
    <t>в 9,07 раз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</si>
  <si>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</si>
  <si>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Другие вопросы в области физической культуры и спорта</t>
  </si>
  <si>
    <t>1. Доходы  бюджета Кемского муниципального района</t>
  </si>
  <si>
    <t>в 6,9 раз</t>
  </si>
  <si>
    <t>План на 2023 год по состоянию на 01.01.2024 (текущий ) год</t>
  </si>
  <si>
    <t>Факт на 01.01.2024 (текущий) год</t>
  </si>
  <si>
    <t>Информация об исполнении  бюджета Кемского муниципального района за 12 месяцев 2023 года</t>
  </si>
  <si>
    <t>Факт на 01.01.2023 (отчетный) год</t>
  </si>
  <si>
    <t>План на 2023 год по состоянию на 01.01.2024 (текущий) год</t>
  </si>
  <si>
    <t>Факт на 01.01.2023 отчетный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</si>
</sst>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&quot;###,##0"/>
    <numFmt numFmtId="165" formatCode="#,##0\ _₽"/>
    <numFmt numFmtId="166" formatCode="#,###.0"/>
    <numFmt numFmtId="167" formatCode="#,##0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7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66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3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66" fontId="0" fillId="2" borderId="0" xfId="0" applyNumberFormat="1" applyFill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B7" sqref="B7"/>
    </sheetView>
  </sheetViews>
  <sheetFormatPr defaultRowHeight="12.75" x14ac:dyDescent="0.2"/>
  <cols>
    <col min="1" max="1" width="37.7109375" style="1" customWidth="1"/>
    <col min="2" max="9" width="17.5703125" style="1" customWidth="1"/>
    <col min="10" max="16384" width="9.140625" style="1"/>
  </cols>
  <sheetData>
    <row r="1" spans="1:9" ht="15" x14ac:dyDescent="0.25">
      <c r="A1" s="53" t="s">
        <v>115</v>
      </c>
      <c r="B1" s="54"/>
      <c r="C1" s="54"/>
      <c r="D1" s="54"/>
      <c r="E1" s="54"/>
      <c r="F1" s="54"/>
      <c r="G1" s="54"/>
      <c r="H1" s="54"/>
      <c r="I1" s="54"/>
    </row>
    <row r="3" spans="1:9" ht="14.25" x14ac:dyDescent="0.2">
      <c r="A3" s="52" t="s">
        <v>111</v>
      </c>
      <c r="B3" s="52"/>
      <c r="C3" s="52"/>
      <c r="D3" s="52"/>
      <c r="E3" s="52"/>
      <c r="F3" s="52"/>
      <c r="G3" s="52"/>
      <c r="H3" s="52"/>
      <c r="I3" s="52"/>
    </row>
    <row r="4" spans="1:9" ht="15" x14ac:dyDescent="0.25">
      <c r="I4" s="2" t="s">
        <v>80</v>
      </c>
    </row>
    <row r="5" spans="1:9" ht="71.25" x14ac:dyDescent="0.2">
      <c r="A5" s="3" t="s">
        <v>0</v>
      </c>
      <c r="B5" s="3" t="s">
        <v>116</v>
      </c>
      <c r="C5" s="3" t="s">
        <v>1</v>
      </c>
      <c r="D5" s="3" t="s">
        <v>117</v>
      </c>
      <c r="E5" s="3" t="s">
        <v>2</v>
      </c>
      <c r="F5" s="3" t="s">
        <v>114</v>
      </c>
      <c r="G5" s="3" t="s">
        <v>2</v>
      </c>
      <c r="H5" s="3" t="s">
        <v>3</v>
      </c>
      <c r="I5" s="3" t="s">
        <v>4</v>
      </c>
    </row>
    <row r="6" spans="1:9" ht="15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</row>
    <row r="7" spans="1:9" s="17" customFormat="1" ht="14.25" x14ac:dyDescent="0.2">
      <c r="A7" s="15" t="s">
        <v>37</v>
      </c>
      <c r="B7" s="16">
        <f>B8+B27</f>
        <v>826057.5</v>
      </c>
      <c r="C7" s="16">
        <v>100</v>
      </c>
      <c r="D7" s="16">
        <f>D8+D27</f>
        <v>754827.3</v>
      </c>
      <c r="E7" s="16">
        <v>100</v>
      </c>
      <c r="F7" s="16">
        <f>F8+F27</f>
        <v>755670.5</v>
      </c>
      <c r="G7" s="16">
        <v>100</v>
      </c>
      <c r="H7" s="28">
        <f t="shared" ref="H7:H15" si="0">F7/B7*100-100</f>
        <v>-8.5208354139996345</v>
      </c>
      <c r="I7" s="28">
        <f>F7/D7*100</f>
        <v>100.1117076714104</v>
      </c>
    </row>
    <row r="8" spans="1:9" ht="30" x14ac:dyDescent="0.25">
      <c r="A8" s="11" t="s">
        <v>14</v>
      </c>
      <c r="B8" s="14">
        <f>B9+B11+B16+B17+B21+B23+B24+B25+B26</f>
        <v>303521.50000000006</v>
      </c>
      <c r="C8" s="18">
        <f>B8*100/B7</f>
        <v>36.743386507597847</v>
      </c>
      <c r="D8" s="14">
        <f>D9+D11+D16+D17+D21+D23+D24+D25+D26</f>
        <v>311676.89999999997</v>
      </c>
      <c r="E8" s="18">
        <f>D8*100/D7</f>
        <v>41.291153618847645</v>
      </c>
      <c r="F8" s="14">
        <f>F9+F11+F16+F17+F21+F23+F24+F25+F26</f>
        <v>314900.30000000005</v>
      </c>
      <c r="G8" s="18">
        <f>F8*100/F7</f>
        <v>41.671641277514475</v>
      </c>
      <c r="H8" s="18">
        <f t="shared" si="0"/>
        <v>3.7489271764932681</v>
      </c>
      <c r="I8" s="18">
        <f t="shared" ref="I8:I25" si="1">F8/D8*100</f>
        <v>101.03421203175471</v>
      </c>
    </row>
    <row r="9" spans="1:9" ht="15" x14ac:dyDescent="0.25">
      <c r="A9" s="11" t="s">
        <v>15</v>
      </c>
      <c r="B9" s="14">
        <v>214589.7</v>
      </c>
      <c r="C9" s="18">
        <f>B9*100/B7</f>
        <v>25.977574200343195</v>
      </c>
      <c r="D9" s="14">
        <v>244015.8</v>
      </c>
      <c r="E9" s="18">
        <f>D9*100/D7</f>
        <v>32.327368127782343</v>
      </c>
      <c r="F9" s="14">
        <v>245615.7</v>
      </c>
      <c r="G9" s="18">
        <f>F9*100/F7</f>
        <v>32.503015533886796</v>
      </c>
      <c r="H9" s="18">
        <f t="shared" si="0"/>
        <v>14.458289470557077</v>
      </c>
      <c r="I9" s="18">
        <f t="shared" si="1"/>
        <v>100.65565426501071</v>
      </c>
    </row>
    <row r="10" spans="1:9" ht="15" x14ac:dyDescent="0.25">
      <c r="A10" s="11" t="s">
        <v>16</v>
      </c>
      <c r="B10" s="14">
        <v>214589.7</v>
      </c>
      <c r="C10" s="18">
        <f>B10*100/B7</f>
        <v>25.977574200343195</v>
      </c>
      <c r="D10" s="14">
        <v>244015.8</v>
      </c>
      <c r="E10" s="18">
        <f>D10*100/D7</f>
        <v>32.327368127782343</v>
      </c>
      <c r="F10" s="14">
        <v>245615.7</v>
      </c>
      <c r="G10" s="18">
        <f>F10*100/F7</f>
        <v>32.503015533886796</v>
      </c>
      <c r="H10" s="18">
        <f t="shared" si="0"/>
        <v>14.458289470557077</v>
      </c>
      <c r="I10" s="18">
        <f t="shared" si="1"/>
        <v>100.65565426501071</v>
      </c>
    </row>
    <row r="11" spans="1:9" ht="30" x14ac:dyDescent="0.25">
      <c r="A11" s="11" t="s">
        <v>18</v>
      </c>
      <c r="B11" s="14">
        <f>B12+B13+B14+B15</f>
        <v>67373.2</v>
      </c>
      <c r="C11" s="18">
        <f>B11*100/B7</f>
        <v>8.1559939834696742</v>
      </c>
      <c r="D11" s="14">
        <f>D12+D13+D14+D15</f>
        <v>44626</v>
      </c>
      <c r="E11" s="18">
        <f>D11*100/D7</f>
        <v>5.9120808163668697</v>
      </c>
      <c r="F11" s="14">
        <f>F12+F13+F14+F15</f>
        <v>43712.5</v>
      </c>
      <c r="G11" s="18">
        <f>F11*100/F7</f>
        <v>5.7845979166845867</v>
      </c>
      <c r="H11" s="18">
        <f t="shared" si="0"/>
        <v>-35.118860318346165</v>
      </c>
      <c r="I11" s="18">
        <f t="shared" si="1"/>
        <v>97.952987047909289</v>
      </c>
    </row>
    <row r="12" spans="1:9" ht="15" x14ac:dyDescent="0.25">
      <c r="A12" s="11" t="s">
        <v>99</v>
      </c>
      <c r="B12" s="14">
        <v>2236.3000000000002</v>
      </c>
      <c r="C12" s="18">
        <f>B12*100/B7</f>
        <v>0.27071965329290038</v>
      </c>
      <c r="D12" s="14">
        <v>2106</v>
      </c>
      <c r="E12" s="18">
        <f>D12*100/D7</f>
        <v>0.27900421725605312</v>
      </c>
      <c r="F12" s="14">
        <v>1947.7</v>
      </c>
      <c r="G12" s="18">
        <f>F12*100/F7</f>
        <v>0.25774461223509454</v>
      </c>
      <c r="H12" s="18">
        <f t="shared" si="0"/>
        <v>-12.905245271206908</v>
      </c>
      <c r="I12" s="18">
        <f t="shared" si="1"/>
        <v>92.48338081671416</v>
      </c>
    </row>
    <row r="13" spans="1:9" ht="15" x14ac:dyDescent="0.25">
      <c r="A13" s="11" t="s">
        <v>81</v>
      </c>
      <c r="B13" s="14">
        <v>-43.7</v>
      </c>
      <c r="C13" s="18">
        <f>B13*100/B7</f>
        <v>-5.2901886369895561E-3</v>
      </c>
      <c r="D13" s="14">
        <v>0</v>
      </c>
      <c r="E13" s="18">
        <f>D13*100/D7</f>
        <v>0</v>
      </c>
      <c r="F13" s="14">
        <v>-60.4</v>
      </c>
      <c r="G13" s="18">
        <f>F13*100/F7</f>
        <v>-7.9929016681212252E-3</v>
      </c>
      <c r="H13" s="18">
        <f t="shared" si="0"/>
        <v>38.215102974828341</v>
      </c>
      <c r="I13" s="18" t="s">
        <v>106</v>
      </c>
    </row>
    <row r="14" spans="1:9" ht="15" x14ac:dyDescent="0.25">
      <c r="A14" s="11" t="s">
        <v>19</v>
      </c>
      <c r="B14" s="14">
        <v>64084.6</v>
      </c>
      <c r="C14" s="18">
        <f>B14*100/B7</f>
        <v>7.7578861035702724</v>
      </c>
      <c r="D14" s="14">
        <v>41500</v>
      </c>
      <c r="E14" s="18">
        <f>D14*100/D7</f>
        <v>5.4979463514369442</v>
      </c>
      <c r="F14" s="14">
        <v>41495.199999999997</v>
      </c>
      <c r="G14" s="18">
        <f>F14*100/F7</f>
        <v>5.4911763791229111</v>
      </c>
      <c r="H14" s="18">
        <f t="shared" si="0"/>
        <v>-35.249342275679339</v>
      </c>
      <c r="I14" s="18">
        <f t="shared" si="1"/>
        <v>99.988433734939747</v>
      </c>
    </row>
    <row r="15" spans="1:9" ht="15" x14ac:dyDescent="0.25">
      <c r="A15" s="11" t="s">
        <v>82</v>
      </c>
      <c r="B15" s="14">
        <v>1096</v>
      </c>
      <c r="C15" s="18">
        <f>B15*100/B7</f>
        <v>0.13267841524349092</v>
      </c>
      <c r="D15" s="14">
        <v>1020</v>
      </c>
      <c r="E15" s="18">
        <v>0</v>
      </c>
      <c r="F15" s="14">
        <v>330</v>
      </c>
      <c r="G15" s="18">
        <v>0</v>
      </c>
      <c r="H15" s="18">
        <f t="shared" si="0"/>
        <v>-69.890510948905103</v>
      </c>
      <c r="I15" s="18">
        <f t="shared" si="1"/>
        <v>32.352941176470587</v>
      </c>
    </row>
    <row r="16" spans="1:9" ht="15" x14ac:dyDescent="0.25">
      <c r="A16" s="11" t="s">
        <v>20</v>
      </c>
      <c r="B16" s="14">
        <v>2571.4</v>
      </c>
      <c r="C16" s="18">
        <f>B16*100/B7</f>
        <v>0.31128583663970122</v>
      </c>
      <c r="D16" s="14">
        <v>2800</v>
      </c>
      <c r="E16" s="18">
        <f>D16*100/D7</f>
        <v>0.37094577792827577</v>
      </c>
      <c r="F16" s="14">
        <v>2791.7</v>
      </c>
      <c r="G16" s="18">
        <f>F16*100/F7</f>
        <v>0.36943350309427192</v>
      </c>
      <c r="H16" s="18">
        <f>F16/B16*100-100</f>
        <v>8.5673174146379267</v>
      </c>
      <c r="I16" s="18">
        <f t="shared" si="1"/>
        <v>99.703571428571422</v>
      </c>
    </row>
    <row r="17" spans="1:9" ht="60" x14ac:dyDescent="0.25">
      <c r="A17" s="11" t="s">
        <v>83</v>
      </c>
      <c r="B17" s="14">
        <f>B18+B19+B20</f>
        <v>5266.3</v>
      </c>
      <c r="C17" s="18">
        <f>B17*100/B7</f>
        <v>0.63752220638393819</v>
      </c>
      <c r="D17" s="14">
        <f>D18+D19+D20</f>
        <v>5812.5</v>
      </c>
      <c r="E17" s="18">
        <f>D17*100/D7</f>
        <v>0.77004369078860813</v>
      </c>
      <c r="F17" s="14">
        <f>F18+F19+F20</f>
        <v>6019.5</v>
      </c>
      <c r="G17" s="18">
        <f>F17*100/F7</f>
        <v>0.79657734422608795</v>
      </c>
      <c r="H17" s="18">
        <f>F17/B17*100-100</f>
        <v>14.30226154985472</v>
      </c>
      <c r="I17" s="18">
        <f t="shared" si="1"/>
        <v>103.56129032258063</v>
      </c>
    </row>
    <row r="18" spans="1:9" ht="30" x14ac:dyDescent="0.25">
      <c r="A18" s="11" t="s">
        <v>84</v>
      </c>
      <c r="B18" s="14">
        <v>3136.6</v>
      </c>
      <c r="C18" s="18">
        <f>B18*100/B7</f>
        <v>0.37970722377074234</v>
      </c>
      <c r="D18" s="14">
        <v>2324</v>
      </c>
      <c r="E18" s="18">
        <f>D18*100/D7</f>
        <v>0.3078849956804689</v>
      </c>
      <c r="F18" s="14">
        <v>2280</v>
      </c>
      <c r="G18" s="18">
        <f>F18*100/F7</f>
        <v>0.30171880469066875</v>
      </c>
      <c r="H18" s="18">
        <f>F18/B18*100-100</f>
        <v>-27.309825926162077</v>
      </c>
      <c r="I18" s="18">
        <f t="shared" si="1"/>
        <v>98.106712564543884</v>
      </c>
    </row>
    <row r="19" spans="1:9" ht="15" x14ac:dyDescent="0.25">
      <c r="A19" s="11" t="s">
        <v>85</v>
      </c>
      <c r="B19" s="14">
        <v>1906.2</v>
      </c>
      <c r="C19" s="18">
        <f>B19*100/B7</f>
        <v>0.23075875468717372</v>
      </c>
      <c r="D19" s="14">
        <v>2093.3000000000002</v>
      </c>
      <c r="E19" s="18">
        <f>D19*100/D7</f>
        <v>0.27732171319187848</v>
      </c>
      <c r="F19" s="14">
        <v>1889.8</v>
      </c>
      <c r="G19" s="18">
        <f>F19*100/F7</f>
        <v>0.25008254258966045</v>
      </c>
      <c r="H19" s="18">
        <f>F19/B19*100-100</f>
        <v>-0.86035043542126743</v>
      </c>
      <c r="I19" s="18">
        <f t="shared" si="1"/>
        <v>90.27850761954808</v>
      </c>
    </row>
    <row r="20" spans="1:9" ht="30" x14ac:dyDescent="0.25">
      <c r="A20" s="11" t="s">
        <v>86</v>
      </c>
      <c r="B20" s="14">
        <v>223.5</v>
      </c>
      <c r="C20" s="18">
        <f>B20*100/B7</f>
        <v>2.7056227926022098E-2</v>
      </c>
      <c r="D20" s="14">
        <v>1395.2</v>
      </c>
      <c r="E20" s="18">
        <f>D20*100/D7</f>
        <v>0.18483698191626083</v>
      </c>
      <c r="F20" s="14">
        <v>1849.7</v>
      </c>
      <c r="G20" s="18">
        <f>F20*100/F7</f>
        <v>0.24477599694575877</v>
      </c>
      <c r="H20" s="14" t="s">
        <v>112</v>
      </c>
      <c r="I20" s="18">
        <f t="shared" si="1"/>
        <v>132.5759747706422</v>
      </c>
    </row>
    <row r="21" spans="1:9" ht="30" x14ac:dyDescent="0.25">
      <c r="A21" s="11" t="s">
        <v>21</v>
      </c>
      <c r="B21" s="14">
        <v>918.4</v>
      </c>
      <c r="C21" s="18">
        <f>B21*100/B7</f>
        <v>0.11117870124053107</v>
      </c>
      <c r="D21" s="14">
        <v>543</v>
      </c>
      <c r="E21" s="18">
        <f>D21*100/D7</f>
        <v>7.1936984791090619E-2</v>
      </c>
      <c r="F21" s="14">
        <v>628.5</v>
      </c>
      <c r="G21" s="18">
        <f>F21*100/F7</f>
        <v>8.3171170503546193E-2</v>
      </c>
      <c r="H21" s="14">
        <f t="shared" ref="H21:H25" si="2">F21/B21*100-100</f>
        <v>-31.565766550522639</v>
      </c>
      <c r="I21" s="18">
        <f t="shared" si="1"/>
        <v>115.74585635359117</v>
      </c>
    </row>
    <row r="22" spans="1:9" ht="30" x14ac:dyDescent="0.25">
      <c r="A22" s="11" t="s">
        <v>22</v>
      </c>
      <c r="B22" s="14">
        <v>918.4</v>
      </c>
      <c r="C22" s="18">
        <f>B22*100/B8</f>
        <v>0.30258153046818753</v>
      </c>
      <c r="D22" s="14">
        <v>543</v>
      </c>
      <c r="E22" s="18">
        <v>0</v>
      </c>
      <c r="F22" s="14">
        <v>628.5</v>
      </c>
      <c r="G22" s="18">
        <v>0</v>
      </c>
      <c r="H22" s="14">
        <f t="shared" si="2"/>
        <v>-31.565766550522639</v>
      </c>
      <c r="I22" s="18">
        <f t="shared" si="1"/>
        <v>115.74585635359117</v>
      </c>
    </row>
    <row r="23" spans="1:9" ht="60" x14ac:dyDescent="0.25">
      <c r="A23" s="11" t="s">
        <v>23</v>
      </c>
      <c r="B23" s="14">
        <v>9944.5</v>
      </c>
      <c r="C23" s="18">
        <f>B23*100/B9</f>
        <v>4.6341926010428267</v>
      </c>
      <c r="D23" s="14">
        <v>10280.799999999999</v>
      </c>
      <c r="E23" s="18">
        <f>D23*100/D7</f>
        <v>1.362006912044649</v>
      </c>
      <c r="F23" s="14">
        <v>10253.799999999999</v>
      </c>
      <c r="G23" s="18">
        <f>F23*100/F7</f>
        <v>1.3569141576917452</v>
      </c>
      <c r="H23" s="14">
        <f t="shared" si="2"/>
        <v>3.1102619538438319</v>
      </c>
      <c r="I23" s="18">
        <f t="shared" si="1"/>
        <v>99.737374523383394</v>
      </c>
    </row>
    <row r="24" spans="1:9" ht="45" x14ac:dyDescent="0.25">
      <c r="A24" s="11" t="s">
        <v>24</v>
      </c>
      <c r="B24" s="14">
        <v>1636.1</v>
      </c>
      <c r="C24" s="18">
        <f>B24*100/B10</f>
        <v>0.76243174765610833</v>
      </c>
      <c r="D24" s="14">
        <v>2310</v>
      </c>
      <c r="E24" s="18">
        <f>D24*100/D7</f>
        <v>0.30603026679082751</v>
      </c>
      <c r="F24" s="14">
        <v>4602.2</v>
      </c>
      <c r="G24" s="18">
        <f>F24*100/F7</f>
        <v>0.60902205392429642</v>
      </c>
      <c r="H24" s="14" t="s">
        <v>108</v>
      </c>
      <c r="I24" s="18">
        <f t="shared" si="1"/>
        <v>199.22943722943722</v>
      </c>
    </row>
    <row r="25" spans="1:9" ht="30" x14ac:dyDescent="0.25">
      <c r="A25" s="11" t="s">
        <v>25</v>
      </c>
      <c r="B25" s="14">
        <v>904</v>
      </c>
      <c r="C25" s="18">
        <f>B25*100/B7</f>
        <v>0.10943548118623704</v>
      </c>
      <c r="D25" s="14">
        <v>1288.8</v>
      </c>
      <c r="E25" s="18">
        <f>D25*100/D7</f>
        <v>0.17074104235498636</v>
      </c>
      <c r="F25" s="14">
        <v>1276.4000000000001</v>
      </c>
      <c r="G25" s="18">
        <f>F25*100/F7</f>
        <v>0.16890959750314458</v>
      </c>
      <c r="H25" s="18">
        <f t="shared" si="2"/>
        <v>41.194690265486742</v>
      </c>
      <c r="I25" s="18">
        <f t="shared" si="1"/>
        <v>99.037864680322798</v>
      </c>
    </row>
    <row r="26" spans="1:9" ht="15" x14ac:dyDescent="0.25">
      <c r="A26" s="11" t="s">
        <v>26</v>
      </c>
      <c r="B26" s="14">
        <v>317.89999999999998</v>
      </c>
      <c r="C26" s="18">
        <v>0</v>
      </c>
      <c r="D26" s="14">
        <v>0</v>
      </c>
      <c r="E26" s="18">
        <v>0</v>
      </c>
      <c r="F26" s="14">
        <v>0</v>
      </c>
      <c r="G26" s="18" t="s">
        <v>17</v>
      </c>
      <c r="H26" s="18"/>
      <c r="I26" s="18"/>
    </row>
    <row r="27" spans="1:9" ht="28.5" x14ac:dyDescent="0.2">
      <c r="A27" s="15" t="s">
        <v>27</v>
      </c>
      <c r="B27" s="14">
        <f>B28+B36+B37</f>
        <v>522536</v>
      </c>
      <c r="C27" s="18">
        <f>B27*100/B7</f>
        <v>63.256613492402167</v>
      </c>
      <c r="D27" s="14">
        <f>D28+D36+D37</f>
        <v>443150.4</v>
      </c>
      <c r="E27" s="18">
        <f>D27*100/D7</f>
        <v>58.708846381152348</v>
      </c>
      <c r="F27" s="14">
        <f>F28+F36+F37+F35</f>
        <v>440770.2</v>
      </c>
      <c r="G27" s="18">
        <f>F27*100/F7</f>
        <v>58.328358722485525</v>
      </c>
      <c r="H27" s="18">
        <f t="shared" ref="H27:H32" si="3">F27/B27*100-100</f>
        <v>-15.647878806436296</v>
      </c>
      <c r="I27" s="18">
        <f>F27*100/D27</f>
        <v>99.462891153883646</v>
      </c>
    </row>
    <row r="28" spans="1:9" ht="60" x14ac:dyDescent="0.25">
      <c r="A28" s="11" t="s">
        <v>28</v>
      </c>
      <c r="B28" s="14">
        <f>B29+B30+B31+B32</f>
        <v>525385.70000000007</v>
      </c>
      <c r="C28" s="18">
        <f>B28*100/B7</f>
        <v>63.601589477730073</v>
      </c>
      <c r="D28" s="14">
        <f>D29+D30+D31+D32</f>
        <v>446450</v>
      </c>
      <c r="E28" s="18">
        <f>D28*100/D7</f>
        <v>59.145979484313827</v>
      </c>
      <c r="F28" s="14">
        <f>F29+F30+F31+F32</f>
        <v>444069.8</v>
      </c>
      <c r="G28" s="18">
        <f>F28*100/F7</f>
        <v>58.765004059308922</v>
      </c>
      <c r="H28" s="18">
        <f t="shared" si="3"/>
        <v>-15.477372147738336</v>
      </c>
      <c r="I28" s="18">
        <f t="shared" ref="I28:I31" si="4">F28/D28*100</f>
        <v>99.466860790682048</v>
      </c>
    </row>
    <row r="29" spans="1:9" ht="45" x14ac:dyDescent="0.25">
      <c r="A29" s="11" t="s">
        <v>29</v>
      </c>
      <c r="B29" s="21">
        <v>25120.6</v>
      </c>
      <c r="C29" s="18">
        <f>B29*100/B7</f>
        <v>3.041023173326312</v>
      </c>
      <c r="D29" s="14">
        <v>4596</v>
      </c>
      <c r="E29" s="18">
        <f>D29*100/D7</f>
        <v>0.60888099834226983</v>
      </c>
      <c r="F29" s="14">
        <v>4596</v>
      </c>
      <c r="G29" s="18">
        <f>F29*100/F7</f>
        <v>0.60820159050803224</v>
      </c>
      <c r="H29" s="18">
        <f t="shared" si="3"/>
        <v>-81.704258656242288</v>
      </c>
      <c r="I29" s="18">
        <f t="shared" si="4"/>
        <v>100</v>
      </c>
    </row>
    <row r="30" spans="1:9" ht="45" x14ac:dyDescent="0.25">
      <c r="A30" s="11" t="s">
        <v>30</v>
      </c>
      <c r="B30" s="14">
        <v>83399.899999999994</v>
      </c>
      <c r="C30" s="18">
        <f>B30*100/B7</f>
        <v>10.096137375424833</v>
      </c>
      <c r="D30" s="14">
        <v>49801.2</v>
      </c>
      <c r="E30" s="18">
        <f>D30*100/D7</f>
        <v>6.597694598486302</v>
      </c>
      <c r="F30" s="14">
        <v>48473.2</v>
      </c>
      <c r="G30" s="18">
        <f>F30*100/F7</f>
        <v>6.4145947208472478</v>
      </c>
      <c r="H30" s="18">
        <f t="shared" si="3"/>
        <v>-41.878587384397349</v>
      </c>
      <c r="I30" s="18">
        <f t="shared" si="4"/>
        <v>97.333397588813114</v>
      </c>
    </row>
    <row r="31" spans="1:9" ht="45" x14ac:dyDescent="0.25">
      <c r="A31" s="11" t="s">
        <v>31</v>
      </c>
      <c r="B31" s="14">
        <v>308306.90000000002</v>
      </c>
      <c r="C31" s="18">
        <v>7</v>
      </c>
      <c r="D31" s="14">
        <v>340406.3</v>
      </c>
      <c r="E31" s="18">
        <f>D31*100/D7</f>
        <v>45.097242773280719</v>
      </c>
      <c r="F31" s="14">
        <v>340097.5</v>
      </c>
      <c r="G31" s="18">
        <f>F31*100/F7</f>
        <v>45.006057534335405</v>
      </c>
      <c r="H31" s="18">
        <f t="shared" si="3"/>
        <v>10.31134885401525</v>
      </c>
      <c r="I31" s="18">
        <f t="shared" si="4"/>
        <v>99.909284875162413</v>
      </c>
    </row>
    <row r="32" spans="1:9" ht="15" x14ac:dyDescent="0.25">
      <c r="A32" s="11" t="s">
        <v>32</v>
      </c>
      <c r="B32" s="14">
        <v>108558.3</v>
      </c>
      <c r="C32" s="18">
        <f>B32*100/B7</f>
        <v>13.141736501393668</v>
      </c>
      <c r="D32" s="14">
        <v>51646.5</v>
      </c>
      <c r="E32" s="18">
        <f>D32*100/D7</f>
        <v>6.8421611142045338</v>
      </c>
      <c r="F32" s="14">
        <v>50903.1</v>
      </c>
      <c r="G32" s="18">
        <f>F32*100/F7</f>
        <v>6.7361502136182372</v>
      </c>
      <c r="H32" s="18">
        <f t="shared" si="3"/>
        <v>-53.109895788714454</v>
      </c>
      <c r="I32" s="14">
        <f>F32*100/D32</f>
        <v>98.560599459789145</v>
      </c>
    </row>
    <row r="33" spans="1:9" ht="45" x14ac:dyDescent="0.25">
      <c r="A33" s="11" t="s">
        <v>33</v>
      </c>
      <c r="B33" s="14">
        <v>0</v>
      </c>
      <c r="C33" s="18">
        <v>0</v>
      </c>
      <c r="D33" s="14">
        <v>0</v>
      </c>
      <c r="E33" s="18">
        <v>0</v>
      </c>
      <c r="F33" s="14">
        <v>0</v>
      </c>
      <c r="G33" s="18">
        <v>0</v>
      </c>
      <c r="H33" s="13"/>
      <c r="I33" s="14"/>
    </row>
    <row r="34" spans="1:9" ht="30" x14ac:dyDescent="0.25">
      <c r="A34" s="11" t="s">
        <v>34</v>
      </c>
      <c r="B34" s="14">
        <v>0</v>
      </c>
      <c r="C34" s="18">
        <v>0</v>
      </c>
      <c r="D34" s="14">
        <v>0</v>
      </c>
      <c r="E34" s="18">
        <v>0</v>
      </c>
      <c r="F34" s="14">
        <v>0</v>
      </c>
      <c r="G34" s="18">
        <v>0</v>
      </c>
      <c r="H34" s="13"/>
      <c r="I34" s="14"/>
    </row>
    <row r="35" spans="1:9" ht="180" x14ac:dyDescent="0.25">
      <c r="A35" s="11" t="s">
        <v>109</v>
      </c>
      <c r="B35" s="14">
        <v>0</v>
      </c>
      <c r="C35" s="18" t="s">
        <v>106</v>
      </c>
      <c r="D35" s="14">
        <v>0</v>
      </c>
      <c r="E35" s="18" t="s">
        <v>106</v>
      </c>
      <c r="F35" s="14">
        <v>0</v>
      </c>
      <c r="G35" s="18" t="s">
        <v>106</v>
      </c>
      <c r="H35" s="14" t="s">
        <v>106</v>
      </c>
      <c r="I35" s="14" t="s">
        <v>106</v>
      </c>
    </row>
    <row r="36" spans="1:9" ht="60" x14ac:dyDescent="0.25">
      <c r="A36" s="11" t="s">
        <v>35</v>
      </c>
      <c r="B36" s="14">
        <v>679.7</v>
      </c>
      <c r="C36" s="18">
        <v>0</v>
      </c>
      <c r="D36" s="14">
        <v>76.7</v>
      </c>
      <c r="E36" s="18">
        <v>0</v>
      </c>
      <c r="F36" s="14">
        <v>76.7</v>
      </c>
      <c r="G36" s="18">
        <v>0</v>
      </c>
      <c r="H36" s="13"/>
      <c r="I36" s="14" t="s">
        <v>106</v>
      </c>
    </row>
    <row r="37" spans="1:9" ht="30" x14ac:dyDescent="0.25">
      <c r="A37" s="11" t="s">
        <v>36</v>
      </c>
      <c r="B37" s="14">
        <v>-3529.4</v>
      </c>
      <c r="C37" s="14" t="s">
        <v>17</v>
      </c>
      <c r="D37" s="14">
        <v>-3376.3</v>
      </c>
      <c r="E37" s="18" t="s">
        <v>17</v>
      </c>
      <c r="F37" s="14">
        <v>-3376.3</v>
      </c>
      <c r="G37" s="18" t="s">
        <v>17</v>
      </c>
      <c r="H37" s="18">
        <f t="shared" ref="H37" si="5">F37/B37*100-100</f>
        <v>-4.3378477928259827</v>
      </c>
      <c r="I37" s="18">
        <f>F37*100/D37</f>
        <v>100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C55" sqref="C55"/>
    </sheetView>
  </sheetViews>
  <sheetFormatPr defaultRowHeight="12.75" x14ac:dyDescent="0.2"/>
  <cols>
    <col min="1" max="1" width="38.42578125" style="27" customWidth="1"/>
    <col min="2" max="2" width="14.5703125" style="50" customWidth="1"/>
    <col min="3" max="3" width="12.42578125" style="35" customWidth="1"/>
    <col min="4" max="4" width="15.42578125" style="35" customWidth="1"/>
    <col min="5" max="5" width="15.7109375" style="35" customWidth="1"/>
    <col min="6" max="6" width="17.140625" style="35" customWidth="1"/>
    <col min="7" max="7" width="16" style="35" customWidth="1"/>
    <col min="8" max="9" width="15.85546875" style="35" customWidth="1"/>
    <col min="10" max="16384" width="9.140625" style="35"/>
  </cols>
  <sheetData>
    <row r="1" spans="1:11" ht="14.25" x14ac:dyDescent="0.2">
      <c r="A1" s="55" t="s">
        <v>97</v>
      </c>
      <c r="B1" s="55"/>
      <c r="C1" s="55"/>
      <c r="D1" s="55"/>
      <c r="E1" s="55"/>
      <c r="F1" s="55"/>
      <c r="G1" s="55"/>
      <c r="H1" s="55"/>
      <c r="I1" s="55"/>
    </row>
    <row r="2" spans="1:11" ht="27" customHeight="1" x14ac:dyDescent="0.25">
      <c r="A2" s="23"/>
      <c r="B2" s="36"/>
      <c r="C2" s="37"/>
      <c r="D2" s="37"/>
      <c r="E2" s="37"/>
      <c r="F2" s="37"/>
      <c r="G2" s="37"/>
      <c r="H2" s="37"/>
      <c r="I2" s="38" t="s">
        <v>87</v>
      </c>
    </row>
    <row r="3" spans="1:11" ht="80.25" customHeight="1" x14ac:dyDescent="0.2">
      <c r="A3" s="20" t="s">
        <v>0</v>
      </c>
      <c r="B3" s="39" t="s">
        <v>118</v>
      </c>
      <c r="C3" s="20" t="s">
        <v>88</v>
      </c>
      <c r="D3" s="20" t="s">
        <v>113</v>
      </c>
      <c r="E3" s="20" t="s">
        <v>89</v>
      </c>
      <c r="F3" s="20" t="s">
        <v>114</v>
      </c>
      <c r="G3" s="20" t="s">
        <v>89</v>
      </c>
      <c r="H3" s="20" t="s">
        <v>3</v>
      </c>
      <c r="I3" s="20" t="s">
        <v>90</v>
      </c>
      <c r="J3" s="40"/>
      <c r="K3" s="22"/>
    </row>
    <row r="4" spans="1:11" ht="15" x14ac:dyDescent="0.25">
      <c r="A4" s="24">
        <v>1</v>
      </c>
      <c r="B4" s="41">
        <v>2</v>
      </c>
      <c r="C4" s="42">
        <v>3</v>
      </c>
      <c r="D4" s="42">
        <v>4</v>
      </c>
      <c r="E4" s="42">
        <v>5</v>
      </c>
      <c r="F4" s="42">
        <v>6</v>
      </c>
      <c r="G4" s="42">
        <v>7</v>
      </c>
      <c r="H4" s="42">
        <v>8</v>
      </c>
      <c r="I4" s="42">
        <v>9</v>
      </c>
    </row>
    <row r="5" spans="1:11" ht="15" x14ac:dyDescent="0.2">
      <c r="A5" s="25" t="s">
        <v>91</v>
      </c>
      <c r="B5" s="43">
        <f>B6+B13+B15+B18+B24+B30+B32+B34+B40+B43+B48+B53+B55</f>
        <v>813156.6246199999</v>
      </c>
      <c r="C5" s="44">
        <f>SUM(C6+C13+C15+C24+C34+C40+C43+C48+C53+C55)</f>
        <v>100.3804577678803</v>
      </c>
      <c r="D5" s="45">
        <f>D6+D13+D15+D18+D24+D30+D32+D34+D40+D43+D48+D53+D55</f>
        <v>771821.46735999978</v>
      </c>
      <c r="E5" s="44">
        <f>SUM(E6+E13+E18+E24+E34+E40+E43+E48+E53+E55)</f>
        <v>99.954652725429241</v>
      </c>
      <c r="F5" s="45">
        <f>F6+F13+F15+F18+F24+F30+F32+F34+F40+F43+F48+F53+F55</f>
        <v>767745.67233999982</v>
      </c>
      <c r="G5" s="46">
        <v>100</v>
      </c>
      <c r="H5" s="47">
        <f>F5/B5*100-100</f>
        <v>-5.5845271261512863</v>
      </c>
      <c r="I5" s="47">
        <f>F5/D5*100</f>
        <v>99.471925154668071</v>
      </c>
    </row>
    <row r="6" spans="1:11" ht="30" x14ac:dyDescent="0.2">
      <c r="A6" s="26" t="s">
        <v>38</v>
      </c>
      <c r="B6" s="48">
        <f>SUM(B7:B12)</f>
        <v>69399.784749999992</v>
      </c>
      <c r="C6" s="49">
        <f>B6*100/B5</f>
        <v>8.5346146915339389</v>
      </c>
      <c r="D6" s="48">
        <f>SUM(D7:D12)</f>
        <v>76428.326260000002</v>
      </c>
      <c r="E6" s="49">
        <f>D6/D5*100</f>
        <v>9.9023322739935686</v>
      </c>
      <c r="F6" s="48">
        <f>SUM(F7:F12)</f>
        <v>75396.767239999986</v>
      </c>
      <c r="G6" s="49">
        <f>F6/F5*G5</f>
        <v>9.8205395297376779</v>
      </c>
      <c r="H6" s="47">
        <f t="shared" ref="H6:H58" si="0">F6/B6*100-100</f>
        <v>8.6412119455456775</v>
      </c>
      <c r="I6" s="47">
        <f t="shared" ref="I6:I58" si="1">F6/D6*100</f>
        <v>98.65029227973568</v>
      </c>
    </row>
    <row r="7" spans="1:11" ht="75" x14ac:dyDescent="0.2">
      <c r="A7" s="26" t="s">
        <v>39</v>
      </c>
      <c r="B7" s="48">
        <v>3227.0597899999998</v>
      </c>
      <c r="C7" s="49"/>
      <c r="D7" s="48">
        <v>3140.92859</v>
      </c>
      <c r="E7" s="49"/>
      <c r="F7" s="48">
        <v>3117.3380900000002</v>
      </c>
      <c r="G7" s="49"/>
      <c r="H7" s="47">
        <f t="shared" si="0"/>
        <v>-3.4000516612677814</v>
      </c>
      <c r="I7" s="47">
        <f t="shared" si="1"/>
        <v>99.248932303806384</v>
      </c>
    </row>
    <row r="8" spans="1:11" ht="90" x14ac:dyDescent="0.2">
      <c r="A8" s="26" t="s">
        <v>40</v>
      </c>
      <c r="B8" s="48">
        <v>43013.560850000002</v>
      </c>
      <c r="C8" s="49"/>
      <c r="D8" s="48">
        <v>47494.937259999999</v>
      </c>
      <c r="E8" s="49"/>
      <c r="F8" s="48">
        <v>47271.461159999999</v>
      </c>
      <c r="G8" s="49"/>
      <c r="H8" s="47">
        <f t="shared" si="0"/>
        <v>9.8989719192243939</v>
      </c>
      <c r="I8" s="47">
        <f t="shared" si="1"/>
        <v>99.529473849440762</v>
      </c>
    </row>
    <row r="9" spans="1:11" ht="15" x14ac:dyDescent="0.2">
      <c r="A9" s="26" t="s">
        <v>41</v>
      </c>
      <c r="B9" s="48">
        <v>11.6</v>
      </c>
      <c r="C9" s="49"/>
      <c r="D9" s="48">
        <v>0.2</v>
      </c>
      <c r="E9" s="49"/>
      <c r="F9" s="48">
        <v>0.2</v>
      </c>
      <c r="G9" s="49"/>
      <c r="H9" s="47">
        <f t="shared" si="0"/>
        <v>-98.275862068965523</v>
      </c>
      <c r="I9" s="47">
        <f t="shared" si="1"/>
        <v>100</v>
      </c>
    </row>
    <row r="10" spans="1:11" ht="60" x14ac:dyDescent="0.2">
      <c r="A10" s="26" t="s">
        <v>42</v>
      </c>
      <c r="B10" s="48">
        <v>5987.2923799999999</v>
      </c>
      <c r="C10" s="49"/>
      <c r="D10" s="48">
        <v>6328.57341</v>
      </c>
      <c r="E10" s="49"/>
      <c r="F10" s="48">
        <v>6307.63501</v>
      </c>
      <c r="G10" s="49"/>
      <c r="H10" s="47">
        <f t="shared" si="0"/>
        <v>5.3503755899757692</v>
      </c>
      <c r="I10" s="47">
        <f t="shared" si="1"/>
        <v>99.669145024581454</v>
      </c>
    </row>
    <row r="11" spans="1:11" ht="15" x14ac:dyDescent="0.2">
      <c r="A11" s="26" t="s">
        <v>43</v>
      </c>
      <c r="B11" s="48">
        <v>0</v>
      </c>
      <c r="C11" s="49"/>
      <c r="D11" s="48">
        <v>0</v>
      </c>
      <c r="E11" s="49"/>
      <c r="F11" s="48">
        <v>0</v>
      </c>
      <c r="G11" s="49"/>
      <c r="H11" s="47" t="s">
        <v>106</v>
      </c>
      <c r="I11" s="47" t="s">
        <v>106</v>
      </c>
    </row>
    <row r="12" spans="1:11" ht="15" x14ac:dyDescent="0.2">
      <c r="A12" s="26" t="s">
        <v>44</v>
      </c>
      <c r="B12" s="48">
        <v>17160.27173</v>
      </c>
      <c r="C12" s="49"/>
      <c r="D12" s="48">
        <v>19463.687000000002</v>
      </c>
      <c r="E12" s="49"/>
      <c r="F12" s="48">
        <v>18700.132979999998</v>
      </c>
      <c r="G12" s="49"/>
      <c r="H12" s="47">
        <f t="shared" si="0"/>
        <v>8.973408313272671</v>
      </c>
      <c r="I12" s="47">
        <f t="shared" si="1"/>
        <v>96.077032989689954</v>
      </c>
    </row>
    <row r="13" spans="1:11" ht="15" x14ac:dyDescent="0.2">
      <c r="A13" s="26" t="s">
        <v>45</v>
      </c>
      <c r="B13" s="48">
        <f>SUM(B14)</f>
        <v>619.5</v>
      </c>
      <c r="C13" s="49">
        <v>1</v>
      </c>
      <c r="D13" s="48">
        <f>D14</f>
        <v>723.4</v>
      </c>
      <c r="E13" s="49">
        <f>D13/D5*100</f>
        <v>9.372633835573084E-2</v>
      </c>
      <c r="F13" s="48">
        <f>SUM(F14)</f>
        <v>708.8</v>
      </c>
      <c r="G13" s="49">
        <f>F13/F5*G5</f>
        <v>9.2322239712489651E-2</v>
      </c>
      <c r="H13" s="47">
        <f t="shared" si="0"/>
        <v>14.414850686037113</v>
      </c>
      <c r="I13" s="47">
        <f t="shared" si="1"/>
        <v>97.98175283384019</v>
      </c>
    </row>
    <row r="14" spans="1:11" ht="30" x14ac:dyDescent="0.2">
      <c r="A14" s="26" t="s">
        <v>46</v>
      </c>
      <c r="B14" s="48">
        <v>619.5</v>
      </c>
      <c r="C14" s="49"/>
      <c r="D14" s="48">
        <v>723.4</v>
      </c>
      <c r="E14" s="49"/>
      <c r="F14" s="48">
        <v>708.8</v>
      </c>
      <c r="G14" s="49"/>
      <c r="H14" s="47">
        <f t="shared" si="0"/>
        <v>14.414850686037113</v>
      </c>
      <c r="I14" s="47">
        <f t="shared" si="1"/>
        <v>97.98175283384019</v>
      </c>
    </row>
    <row r="15" spans="1:11" ht="45" hidden="1" x14ac:dyDescent="0.2">
      <c r="A15" s="26" t="s">
        <v>47</v>
      </c>
      <c r="B15" s="48">
        <v>0</v>
      </c>
      <c r="C15" s="49">
        <f>B15/B5*100</f>
        <v>0</v>
      </c>
      <c r="D15" s="48">
        <f>SUM(D16:D17)</f>
        <v>0</v>
      </c>
      <c r="E15" s="49">
        <f>D15/D5*100</f>
        <v>0</v>
      </c>
      <c r="F15" s="48">
        <f>SUM(F16:F17)</f>
        <v>0</v>
      </c>
      <c r="G15" s="49">
        <f>F15/F5*G5</f>
        <v>0</v>
      </c>
      <c r="H15" s="47" t="e">
        <f t="shared" si="0"/>
        <v>#DIV/0!</v>
      </c>
      <c r="I15" s="47" t="e">
        <f t="shared" si="1"/>
        <v>#DIV/0!</v>
      </c>
    </row>
    <row r="16" spans="1:11" ht="63.75" hidden="1" customHeight="1" x14ac:dyDescent="0.2">
      <c r="A16" s="26" t="s">
        <v>92</v>
      </c>
      <c r="B16" s="48">
        <v>0</v>
      </c>
      <c r="C16" s="49"/>
      <c r="D16" s="48">
        <v>0</v>
      </c>
      <c r="E16" s="49"/>
      <c r="F16" s="49">
        <v>0</v>
      </c>
      <c r="G16" s="49"/>
      <c r="H16" s="47" t="e">
        <f t="shared" si="0"/>
        <v>#DIV/0!</v>
      </c>
      <c r="I16" s="47" t="e">
        <f t="shared" si="1"/>
        <v>#DIV/0!</v>
      </c>
    </row>
    <row r="17" spans="1:9" ht="63.75" hidden="1" customHeight="1" x14ac:dyDescent="0.2">
      <c r="A17" s="26" t="s">
        <v>101</v>
      </c>
      <c r="B17" s="48">
        <v>0</v>
      </c>
      <c r="C17" s="49"/>
      <c r="D17" s="48">
        <v>0</v>
      </c>
      <c r="E17" s="49"/>
      <c r="F17" s="48">
        <v>0</v>
      </c>
      <c r="G17" s="49"/>
      <c r="H17" s="47" t="e">
        <f t="shared" si="0"/>
        <v>#DIV/0!</v>
      </c>
      <c r="I17" s="47" t="e">
        <f t="shared" si="1"/>
        <v>#DIV/0!</v>
      </c>
    </row>
    <row r="18" spans="1:9" ht="15" x14ac:dyDescent="0.2">
      <c r="A18" s="26" t="s">
        <v>48</v>
      </c>
      <c r="B18" s="48">
        <f>SUM(B19:B23)</f>
        <v>26473.025690000002</v>
      </c>
      <c r="C18" s="49"/>
      <c r="D18" s="48">
        <f>SUM(D19:D23)</f>
        <v>7003.4</v>
      </c>
      <c r="E18" s="49">
        <f>D18/D5*100</f>
        <v>0.90738600779724254</v>
      </c>
      <c r="F18" s="48">
        <f>SUM(F19:F23)</f>
        <v>6574.0709800000004</v>
      </c>
      <c r="G18" s="49">
        <f>F18/F5*G5</f>
        <v>0.85628238840643589</v>
      </c>
      <c r="H18" s="47">
        <f t="shared" si="0"/>
        <v>-75.166907413672362</v>
      </c>
      <c r="I18" s="47">
        <f t="shared" si="1"/>
        <v>93.869705857155111</v>
      </c>
    </row>
    <row r="19" spans="1:9" ht="15" x14ac:dyDescent="0.2">
      <c r="A19" s="26" t="s">
        <v>49</v>
      </c>
      <c r="B19" s="48">
        <v>1236.4939999999999</v>
      </c>
      <c r="C19" s="49"/>
      <c r="D19" s="48">
        <v>1770.1</v>
      </c>
      <c r="E19" s="49"/>
      <c r="F19" s="48">
        <v>1769.04</v>
      </c>
      <c r="G19" s="49"/>
      <c r="H19" s="47" t="s">
        <v>106</v>
      </c>
      <c r="I19" s="47">
        <f t="shared" si="1"/>
        <v>99.94011637760579</v>
      </c>
    </row>
    <row r="20" spans="1:9" ht="15" x14ac:dyDescent="0.2">
      <c r="A20" s="26" t="s">
        <v>50</v>
      </c>
      <c r="B20" s="48">
        <v>7657.1107300000003</v>
      </c>
      <c r="C20" s="49"/>
      <c r="D20" s="48">
        <v>4433.3</v>
      </c>
      <c r="E20" s="49"/>
      <c r="F20" s="48">
        <v>4426.0309800000005</v>
      </c>
      <c r="G20" s="49"/>
      <c r="H20" s="47">
        <f t="shared" si="0"/>
        <v>-42.197114080391515</v>
      </c>
      <c r="I20" s="47">
        <f t="shared" si="1"/>
        <v>99.836035910044444</v>
      </c>
    </row>
    <row r="21" spans="1:9" ht="15" hidden="1" x14ac:dyDescent="0.2">
      <c r="A21" s="26" t="s">
        <v>51</v>
      </c>
      <c r="B21" s="48">
        <v>0</v>
      </c>
      <c r="C21" s="49"/>
      <c r="D21" s="48">
        <v>0</v>
      </c>
      <c r="E21" s="49"/>
      <c r="F21" s="48">
        <v>0</v>
      </c>
      <c r="G21" s="49"/>
      <c r="H21" s="47" t="e">
        <f t="shared" si="0"/>
        <v>#DIV/0!</v>
      </c>
      <c r="I21" s="47" t="e">
        <f t="shared" si="1"/>
        <v>#DIV/0!</v>
      </c>
    </row>
    <row r="22" spans="1:9" ht="15" x14ac:dyDescent="0.2">
      <c r="A22" s="26" t="s">
        <v>51</v>
      </c>
      <c r="B22" s="48">
        <v>0</v>
      </c>
      <c r="C22" s="49"/>
      <c r="D22" s="48">
        <v>700</v>
      </c>
      <c r="E22" s="49"/>
      <c r="F22" s="48">
        <v>279</v>
      </c>
      <c r="G22" s="49"/>
      <c r="H22" s="47" t="s">
        <v>106</v>
      </c>
      <c r="I22" s="47">
        <f t="shared" si="1"/>
        <v>39.857142857142861</v>
      </c>
    </row>
    <row r="23" spans="1:9" ht="30" x14ac:dyDescent="0.2">
      <c r="A23" s="26" t="s">
        <v>52</v>
      </c>
      <c r="B23" s="48">
        <v>17579.420959999999</v>
      </c>
      <c r="C23" s="49"/>
      <c r="D23" s="48">
        <v>100</v>
      </c>
      <c r="E23" s="49"/>
      <c r="F23" s="48">
        <v>100</v>
      </c>
      <c r="G23" s="49"/>
      <c r="H23" s="47">
        <f t="shared" si="0"/>
        <v>-99.431153049764617</v>
      </c>
      <c r="I23" s="47">
        <f t="shared" si="1"/>
        <v>100</v>
      </c>
    </row>
    <row r="24" spans="1:9" ht="30" x14ac:dyDescent="0.2">
      <c r="A24" s="26" t="s">
        <v>53</v>
      </c>
      <c r="B24" s="48">
        <f>SUM(B25:B28)</f>
        <v>52915.439570000002</v>
      </c>
      <c r="C24" s="49">
        <f>B24/B5*100</f>
        <v>6.5074104997580466</v>
      </c>
      <c r="D24" s="48">
        <f>SUM(D25:D29)</f>
        <v>6805.6685900000002</v>
      </c>
      <c r="E24" s="49">
        <f>D24/D5*100</f>
        <v>0.8817672062528471</v>
      </c>
      <c r="F24" s="48">
        <f>SUM(F25:F29)</f>
        <v>6720.7176099999997</v>
      </c>
      <c r="G24" s="49">
        <f>F24/F5*G5</f>
        <v>0.87538332707445055</v>
      </c>
      <c r="H24" s="47">
        <f t="shared" si="0"/>
        <v>-87.299136764971223</v>
      </c>
      <c r="I24" s="47">
        <f t="shared" si="1"/>
        <v>98.751761434213464</v>
      </c>
    </row>
    <row r="25" spans="1:9" ht="15" x14ac:dyDescent="0.2">
      <c r="A25" s="26" t="s">
        <v>54</v>
      </c>
      <c r="B25" s="48">
        <v>21540.685570000001</v>
      </c>
      <c r="C25" s="49"/>
      <c r="D25" s="48">
        <v>5887.86859</v>
      </c>
      <c r="E25" s="49"/>
      <c r="F25" s="48">
        <v>5887.86859</v>
      </c>
      <c r="G25" s="49"/>
      <c r="H25" s="47">
        <f t="shared" si="0"/>
        <v>-72.666289701567749</v>
      </c>
      <c r="I25" s="47">
        <f t="shared" si="1"/>
        <v>100</v>
      </c>
    </row>
    <row r="26" spans="1:9" ht="15" hidden="1" x14ac:dyDescent="0.2">
      <c r="A26" s="26" t="s">
        <v>55</v>
      </c>
      <c r="B26" s="48">
        <v>0</v>
      </c>
      <c r="C26" s="49"/>
      <c r="D26" s="48">
        <v>0</v>
      </c>
      <c r="E26" s="49"/>
      <c r="F26" s="48">
        <v>0</v>
      </c>
      <c r="G26" s="49"/>
      <c r="H26" s="47" t="e">
        <f t="shared" si="0"/>
        <v>#DIV/0!</v>
      </c>
      <c r="I26" s="47" t="e">
        <f t="shared" si="1"/>
        <v>#DIV/0!</v>
      </c>
    </row>
    <row r="27" spans="1:9" ht="15" x14ac:dyDescent="0.2">
      <c r="A27" s="26" t="s">
        <v>55</v>
      </c>
      <c r="B27" s="48">
        <v>29574.754000000001</v>
      </c>
      <c r="C27" s="49"/>
      <c r="D27" s="48">
        <v>0</v>
      </c>
      <c r="E27" s="49"/>
      <c r="F27" s="48">
        <v>0</v>
      </c>
      <c r="G27" s="49"/>
      <c r="H27" s="47">
        <f t="shared" si="0"/>
        <v>-100</v>
      </c>
      <c r="I27" s="47" t="s">
        <v>106</v>
      </c>
    </row>
    <row r="28" spans="1:9" ht="15" x14ac:dyDescent="0.2">
      <c r="A28" s="26" t="s">
        <v>102</v>
      </c>
      <c r="B28" s="48">
        <v>1800</v>
      </c>
      <c r="C28" s="49"/>
      <c r="D28" s="48">
        <v>750</v>
      </c>
      <c r="E28" s="49"/>
      <c r="F28" s="48">
        <v>750</v>
      </c>
      <c r="G28" s="49"/>
      <c r="H28" s="47" t="s">
        <v>106</v>
      </c>
      <c r="I28" s="47">
        <f t="shared" si="1"/>
        <v>100</v>
      </c>
    </row>
    <row r="29" spans="1:9" ht="30" x14ac:dyDescent="0.2">
      <c r="A29" s="26" t="s">
        <v>107</v>
      </c>
      <c r="B29" s="48">
        <v>0</v>
      </c>
      <c r="C29" s="49"/>
      <c r="D29" s="48">
        <v>167.8</v>
      </c>
      <c r="E29" s="49"/>
      <c r="F29" s="48">
        <v>82.849019999999996</v>
      </c>
      <c r="G29" s="49"/>
      <c r="H29" s="47" t="s">
        <v>106</v>
      </c>
      <c r="I29" s="47">
        <f t="shared" si="1"/>
        <v>49.373671036948743</v>
      </c>
    </row>
    <row r="30" spans="1:9" ht="15" hidden="1" x14ac:dyDescent="0.2">
      <c r="A30" s="26" t="s">
        <v>103</v>
      </c>
      <c r="B30" s="48">
        <f>SUM(B31)</f>
        <v>0</v>
      </c>
      <c r="C30" s="49"/>
      <c r="D30" s="48">
        <f>SUM(D31)</f>
        <v>0</v>
      </c>
      <c r="E30" s="49"/>
      <c r="F30" s="48">
        <f>SUM(F31)</f>
        <v>0</v>
      </c>
      <c r="G30" s="49"/>
      <c r="H30" s="47" t="e">
        <f t="shared" si="0"/>
        <v>#DIV/0!</v>
      </c>
      <c r="I30" s="47" t="e">
        <f t="shared" si="1"/>
        <v>#DIV/0!</v>
      </c>
    </row>
    <row r="31" spans="1:9" ht="30" hidden="1" x14ac:dyDescent="0.2">
      <c r="A31" s="26" t="s">
        <v>104</v>
      </c>
      <c r="B31" s="48">
        <v>0</v>
      </c>
      <c r="C31" s="49"/>
      <c r="D31" s="48">
        <v>0</v>
      </c>
      <c r="E31" s="49"/>
      <c r="F31" s="48">
        <v>0</v>
      </c>
      <c r="G31" s="49"/>
      <c r="H31" s="47" t="e">
        <f t="shared" si="0"/>
        <v>#DIV/0!</v>
      </c>
      <c r="I31" s="47" t="e">
        <f t="shared" si="1"/>
        <v>#DIV/0!</v>
      </c>
    </row>
    <row r="32" spans="1:9" ht="15" x14ac:dyDescent="0.2">
      <c r="A32" s="26" t="s">
        <v>103</v>
      </c>
      <c r="B32" s="48">
        <f>SUM(B33)</f>
        <v>900</v>
      </c>
      <c r="C32" s="49"/>
      <c r="D32" s="48">
        <f>SUM(D33)</f>
        <v>350</v>
      </c>
      <c r="E32" s="49"/>
      <c r="F32" s="48">
        <f>SUM(F33)</f>
        <v>349.99360000000001</v>
      </c>
      <c r="G32" s="49"/>
      <c r="H32" s="47"/>
      <c r="I32" s="47">
        <f t="shared" si="1"/>
        <v>99.998171428571439</v>
      </c>
    </row>
    <row r="33" spans="1:9" ht="28.5" customHeight="1" x14ac:dyDescent="0.2">
      <c r="A33" s="26" t="s">
        <v>104</v>
      </c>
      <c r="B33" s="48">
        <v>900</v>
      </c>
      <c r="C33" s="49"/>
      <c r="D33" s="48">
        <v>350</v>
      </c>
      <c r="E33" s="49"/>
      <c r="F33" s="48">
        <v>349.99360000000001</v>
      </c>
      <c r="G33" s="49"/>
      <c r="H33" s="47"/>
      <c r="I33" s="47">
        <f t="shared" si="1"/>
        <v>99.998171428571439</v>
      </c>
    </row>
    <row r="34" spans="1:9" ht="15" x14ac:dyDescent="0.2">
      <c r="A34" s="26" t="s">
        <v>56</v>
      </c>
      <c r="B34" s="48">
        <f>SUM(B35:B39)</f>
        <v>494196.67257</v>
      </c>
      <c r="C34" s="49">
        <f>B34*100/B5</f>
        <v>60.775090260249115</v>
      </c>
      <c r="D34" s="48">
        <f>SUM(D35:D39)</f>
        <v>538421.68936999992</v>
      </c>
      <c r="E34" s="49">
        <f>D34/D5*100</f>
        <v>69.759874807792116</v>
      </c>
      <c r="F34" s="48">
        <f>SUM(F35:F39)</f>
        <v>538102.91674999997</v>
      </c>
      <c r="G34" s="49">
        <f>F34/F5*G5</f>
        <v>70.088694229942661</v>
      </c>
      <c r="H34" s="47">
        <f t="shared" si="0"/>
        <v>8.8843666129259304</v>
      </c>
      <c r="I34" s="47">
        <f t="shared" si="1"/>
        <v>99.940794989077631</v>
      </c>
    </row>
    <row r="35" spans="1:9" ht="15" x14ac:dyDescent="0.2">
      <c r="A35" s="26" t="s">
        <v>57</v>
      </c>
      <c r="B35" s="48">
        <v>118062.9</v>
      </c>
      <c r="C35" s="49"/>
      <c r="D35" s="48">
        <v>126312.8</v>
      </c>
      <c r="E35" s="49"/>
      <c r="F35" s="48">
        <v>126312.8</v>
      </c>
      <c r="G35" s="49"/>
      <c r="H35" s="47">
        <f t="shared" si="0"/>
        <v>6.9877158700997626</v>
      </c>
      <c r="I35" s="47">
        <f t="shared" si="1"/>
        <v>100</v>
      </c>
    </row>
    <row r="36" spans="1:9" ht="15" x14ac:dyDescent="0.2">
      <c r="A36" s="26" t="s">
        <v>58</v>
      </c>
      <c r="B36" s="48">
        <v>310716.56231000001</v>
      </c>
      <c r="C36" s="49"/>
      <c r="D36" s="48">
        <v>338889.6</v>
      </c>
      <c r="E36" s="49"/>
      <c r="F36" s="47">
        <v>338888.46119</v>
      </c>
      <c r="G36" s="49"/>
      <c r="H36" s="47">
        <f t="shared" si="0"/>
        <v>9.0667515984851406</v>
      </c>
      <c r="I36" s="47">
        <f t="shared" si="1"/>
        <v>99.999663958410054</v>
      </c>
    </row>
    <row r="37" spans="1:9" ht="15" x14ac:dyDescent="0.2">
      <c r="A37" s="26" t="s">
        <v>59</v>
      </c>
      <c r="B37" s="48">
        <v>36120.249000000003</v>
      </c>
      <c r="C37" s="49"/>
      <c r="D37" s="48">
        <v>44433.709369999997</v>
      </c>
      <c r="E37" s="49"/>
      <c r="F37" s="47">
        <v>44433.709369999997</v>
      </c>
      <c r="G37" s="49"/>
      <c r="H37" s="47">
        <f t="shared" si="0"/>
        <v>23.016066057573397</v>
      </c>
      <c r="I37" s="47">
        <f t="shared" si="1"/>
        <v>100</v>
      </c>
    </row>
    <row r="38" spans="1:9" ht="15" x14ac:dyDescent="0.2">
      <c r="A38" s="26" t="s">
        <v>60</v>
      </c>
      <c r="B38" s="48">
        <v>307.9622</v>
      </c>
      <c r="C38" s="49"/>
      <c r="D38" s="48">
        <v>509.48</v>
      </c>
      <c r="E38" s="49"/>
      <c r="F38" s="47">
        <v>509.26141999999999</v>
      </c>
      <c r="G38" s="49"/>
      <c r="H38" s="47">
        <f t="shared" si="0"/>
        <v>65.364911667730638</v>
      </c>
      <c r="I38" s="47">
        <f t="shared" si="1"/>
        <v>99.957097432676449</v>
      </c>
    </row>
    <row r="39" spans="1:9" ht="15" x14ac:dyDescent="0.2">
      <c r="A39" s="26" t="s">
        <v>61</v>
      </c>
      <c r="B39" s="48">
        <v>28988.999059999998</v>
      </c>
      <c r="C39" s="49"/>
      <c r="D39" s="48">
        <v>28276.1</v>
      </c>
      <c r="E39" s="49"/>
      <c r="F39" s="47">
        <v>27958.68477</v>
      </c>
      <c r="G39" s="49"/>
      <c r="H39" s="47">
        <f t="shared" si="0"/>
        <v>-3.5541561399464143</v>
      </c>
      <c r="I39" s="47">
        <f t="shared" si="1"/>
        <v>98.87744338858613</v>
      </c>
    </row>
    <row r="40" spans="1:9" ht="15" x14ac:dyDescent="0.2">
      <c r="A40" s="26" t="s">
        <v>62</v>
      </c>
      <c r="B40" s="48">
        <f>SUM(B41:B42)</f>
        <v>39295.507089999999</v>
      </c>
      <c r="C40" s="49">
        <f>B40*100/B5</f>
        <v>4.8324647306862154</v>
      </c>
      <c r="D40" s="48">
        <f>SUM(D41:D42)</f>
        <v>46855.967770000003</v>
      </c>
      <c r="E40" s="49">
        <f>D40/D5*100</f>
        <v>6.0708298164172501</v>
      </c>
      <c r="F40" s="47">
        <f>SUM(F41:F42)</f>
        <v>46852.76225</v>
      </c>
      <c r="G40" s="49">
        <f>F40/F5*G5</f>
        <v>6.1026410096455788</v>
      </c>
      <c r="H40" s="47">
        <f t="shared" si="0"/>
        <v>19.231855546974714</v>
      </c>
      <c r="I40" s="47">
        <f t="shared" si="1"/>
        <v>99.993158779654848</v>
      </c>
    </row>
    <row r="41" spans="1:9" ht="15" x14ac:dyDescent="0.2">
      <c r="A41" s="26" t="s">
        <v>63</v>
      </c>
      <c r="B41" s="48">
        <v>30387.060649999999</v>
      </c>
      <c r="C41" s="49"/>
      <c r="D41" s="48">
        <v>38072.767769999999</v>
      </c>
      <c r="E41" s="49"/>
      <c r="F41" s="47">
        <v>38072.328670000003</v>
      </c>
      <c r="G41" s="49"/>
      <c r="H41" s="47">
        <f t="shared" si="0"/>
        <v>25.29125178811924</v>
      </c>
      <c r="I41" s="47">
        <f t="shared" si="1"/>
        <v>99.998846682220091</v>
      </c>
    </row>
    <row r="42" spans="1:9" ht="30" x14ac:dyDescent="0.2">
      <c r="A42" s="26" t="s">
        <v>93</v>
      </c>
      <c r="B42" s="48">
        <v>8908.4464399999997</v>
      </c>
      <c r="C42" s="49"/>
      <c r="D42" s="48">
        <v>8783.2000000000007</v>
      </c>
      <c r="E42" s="49"/>
      <c r="F42" s="47">
        <v>8780.4335800000008</v>
      </c>
      <c r="G42" s="49"/>
      <c r="H42" s="47">
        <f t="shared" si="0"/>
        <v>-1.4369829898196969</v>
      </c>
      <c r="I42" s="47">
        <f t="shared" si="1"/>
        <v>99.968503278987157</v>
      </c>
    </row>
    <row r="43" spans="1:9" ht="15" x14ac:dyDescent="0.2">
      <c r="A43" s="26" t="s">
        <v>64</v>
      </c>
      <c r="B43" s="48">
        <f>SUM(B44:B47)</f>
        <v>18530.990549999999</v>
      </c>
      <c r="C43" s="49">
        <v>3</v>
      </c>
      <c r="D43" s="48">
        <f>SUM(D44:D47)</f>
        <v>20742.230000000003</v>
      </c>
      <c r="E43" s="49">
        <f>D43/D5*100</f>
        <v>2.6874388543439194</v>
      </c>
      <c r="F43" s="47">
        <f>SUM(F44:F47)</f>
        <v>19298.50563</v>
      </c>
      <c r="G43" s="49">
        <f>F43/F5*G5</f>
        <v>2.5136586665712346</v>
      </c>
      <c r="H43" s="47">
        <f t="shared" si="0"/>
        <v>4.1417919777634324</v>
      </c>
      <c r="I43" s="47">
        <f t="shared" si="1"/>
        <v>93.039685848628608</v>
      </c>
    </row>
    <row r="44" spans="1:9" ht="15" x14ac:dyDescent="0.2">
      <c r="A44" s="26" t="s">
        <v>65</v>
      </c>
      <c r="B44" s="48">
        <v>3304.4018999999998</v>
      </c>
      <c r="C44" s="49"/>
      <c r="D44" s="48">
        <v>3225.2</v>
      </c>
      <c r="E44" s="49"/>
      <c r="F44" s="47">
        <v>3225.1769199999999</v>
      </c>
      <c r="G44" s="49"/>
      <c r="H44" s="47">
        <f t="shared" si="0"/>
        <v>-2.3975588441587519</v>
      </c>
      <c r="I44" s="47">
        <f t="shared" si="1"/>
        <v>99.999284385464478</v>
      </c>
    </row>
    <row r="45" spans="1:9" ht="15" x14ac:dyDescent="0.2">
      <c r="A45" s="26" t="s">
        <v>66</v>
      </c>
      <c r="B45" s="48">
        <v>6373.72822</v>
      </c>
      <c r="C45" s="49"/>
      <c r="D45" s="48">
        <v>9801.25</v>
      </c>
      <c r="E45" s="49"/>
      <c r="F45" s="47">
        <v>8667.5499999999993</v>
      </c>
      <c r="G45" s="49"/>
      <c r="H45" s="47">
        <f t="shared" si="0"/>
        <v>35.988697679362275</v>
      </c>
      <c r="I45" s="47">
        <f t="shared" si="1"/>
        <v>88.433108021935965</v>
      </c>
    </row>
    <row r="46" spans="1:9" ht="15" x14ac:dyDescent="0.2">
      <c r="A46" s="26" t="s">
        <v>67</v>
      </c>
      <c r="B46" s="48">
        <v>7366.7604300000003</v>
      </c>
      <c r="C46" s="49"/>
      <c r="D46" s="48">
        <v>6673.88</v>
      </c>
      <c r="E46" s="49"/>
      <c r="F46" s="47">
        <v>6363.87871</v>
      </c>
      <c r="G46" s="49"/>
      <c r="H46" s="47">
        <f t="shared" si="0"/>
        <v>-13.613605729811965</v>
      </c>
      <c r="I46" s="47">
        <f t="shared" si="1"/>
        <v>95.35500653293137</v>
      </c>
    </row>
    <row r="47" spans="1:9" ht="30" x14ac:dyDescent="0.2">
      <c r="A47" s="26" t="s">
        <v>68</v>
      </c>
      <c r="B47" s="48">
        <v>1486.1</v>
      </c>
      <c r="C47" s="49"/>
      <c r="D47" s="48">
        <v>1041.9000000000001</v>
      </c>
      <c r="E47" s="49"/>
      <c r="F47" s="47">
        <v>1041.9000000000001</v>
      </c>
      <c r="G47" s="49"/>
      <c r="H47" s="47">
        <f t="shared" si="0"/>
        <v>-29.890316936949048</v>
      </c>
      <c r="I47" s="47">
        <f t="shared" si="1"/>
        <v>100</v>
      </c>
    </row>
    <row r="48" spans="1:9" ht="15" x14ac:dyDescent="0.2">
      <c r="A48" s="26" t="s">
        <v>69</v>
      </c>
      <c r="B48" s="48">
        <f>SUM(B49:B51)</f>
        <v>26896.6083</v>
      </c>
      <c r="C48" s="49">
        <f>B48*100/B5</f>
        <v>3.3076786790698756</v>
      </c>
      <c r="D48" s="48">
        <f>SUM(D49:D52)</f>
        <v>8908.2906299999995</v>
      </c>
      <c r="E48" s="49">
        <f>D48/D5*100</f>
        <v>1.154190574728458</v>
      </c>
      <c r="F48" s="47">
        <f>SUM(F49:F52)</f>
        <v>8908.185230000001</v>
      </c>
      <c r="G48" s="49">
        <f>F48/F5*G5</f>
        <v>1.1603041932947515</v>
      </c>
      <c r="H48" s="47">
        <f t="shared" si="0"/>
        <v>-66.879893811741312</v>
      </c>
      <c r="I48" s="47">
        <f t="shared" si="1"/>
        <v>99.998816832494853</v>
      </c>
    </row>
    <row r="49" spans="1:9" ht="15" x14ac:dyDescent="0.2">
      <c r="A49" s="26" t="s">
        <v>100</v>
      </c>
      <c r="B49" s="48">
        <v>10241.1883</v>
      </c>
      <c r="C49" s="49"/>
      <c r="D49" s="48">
        <v>4954.0906299999997</v>
      </c>
      <c r="E49" s="49"/>
      <c r="F49" s="47">
        <v>4953.99953</v>
      </c>
      <c r="G49" s="49"/>
      <c r="H49" s="47">
        <f t="shared" si="0"/>
        <v>-51.626711814292101</v>
      </c>
      <c r="I49" s="47">
        <f t="shared" si="1"/>
        <v>99.998161115595096</v>
      </c>
    </row>
    <row r="50" spans="1:9" ht="15" x14ac:dyDescent="0.2">
      <c r="A50" s="26" t="s">
        <v>70</v>
      </c>
      <c r="B50" s="48">
        <v>10155.42</v>
      </c>
      <c r="C50" s="49"/>
      <c r="D50" s="48">
        <v>1799.3</v>
      </c>
      <c r="E50" s="49"/>
      <c r="F50" s="47">
        <v>1799.3</v>
      </c>
      <c r="G50" s="49"/>
      <c r="H50" s="47">
        <f t="shared" si="0"/>
        <v>-82.28236744516721</v>
      </c>
      <c r="I50" s="47" t="s">
        <v>106</v>
      </c>
    </row>
    <row r="51" spans="1:9" ht="15" x14ac:dyDescent="0.2">
      <c r="A51" s="26" t="s">
        <v>105</v>
      </c>
      <c r="B51" s="48">
        <v>6500</v>
      </c>
      <c r="C51" s="49"/>
      <c r="D51" s="48">
        <v>2125</v>
      </c>
      <c r="E51" s="49"/>
      <c r="F51" s="47">
        <v>2125</v>
      </c>
      <c r="G51" s="49"/>
      <c r="H51" s="47">
        <f t="shared" si="0"/>
        <v>-67.307692307692307</v>
      </c>
      <c r="I51" s="47">
        <f t="shared" si="1"/>
        <v>100</v>
      </c>
    </row>
    <row r="52" spans="1:9" ht="30" x14ac:dyDescent="0.2">
      <c r="A52" s="26" t="s">
        <v>110</v>
      </c>
      <c r="B52" s="48">
        <v>0</v>
      </c>
      <c r="C52" s="49"/>
      <c r="D52" s="48">
        <v>29.9</v>
      </c>
      <c r="E52" s="49"/>
      <c r="F52" s="47">
        <v>29.8857</v>
      </c>
      <c r="G52" s="49"/>
      <c r="H52" s="47" t="s">
        <v>106</v>
      </c>
      <c r="I52" s="47">
        <f t="shared" si="1"/>
        <v>99.952173913043481</v>
      </c>
    </row>
    <row r="53" spans="1:9" ht="45" x14ac:dyDescent="0.2">
      <c r="A53" s="26" t="s">
        <v>71</v>
      </c>
      <c r="B53" s="48">
        <f>SUM(B54)</f>
        <v>7303.7299400000002</v>
      </c>
      <c r="C53" s="49">
        <v>3</v>
      </c>
      <c r="D53" s="48">
        <f>SUM(D54)</f>
        <v>6416</v>
      </c>
      <c r="E53" s="49">
        <f>D53/D5*100</f>
        <v>0.83128032470330249</v>
      </c>
      <c r="F53" s="47">
        <f>SUM(F54)</f>
        <v>6377.7893000000004</v>
      </c>
      <c r="G53" s="49">
        <f>F53/F5*G5</f>
        <v>0.83071641166810339</v>
      </c>
      <c r="H53" s="47">
        <f t="shared" si="0"/>
        <v>-12.677640706961853</v>
      </c>
      <c r="I53" s="47">
        <f t="shared" si="1"/>
        <v>99.404446695760612</v>
      </c>
    </row>
    <row r="54" spans="1:9" ht="30" x14ac:dyDescent="0.2">
      <c r="A54" s="26" t="s">
        <v>94</v>
      </c>
      <c r="B54" s="48">
        <v>7303.7299400000002</v>
      </c>
      <c r="C54" s="49"/>
      <c r="D54" s="48">
        <v>6416</v>
      </c>
      <c r="E54" s="49"/>
      <c r="F54" s="47">
        <v>6377.7893000000004</v>
      </c>
      <c r="G54" s="49"/>
      <c r="H54" s="47">
        <f t="shared" si="0"/>
        <v>-12.677640706961853</v>
      </c>
      <c r="I54" s="47">
        <f t="shared" si="1"/>
        <v>99.404446695760612</v>
      </c>
    </row>
    <row r="55" spans="1:9" ht="60" customHeight="1" x14ac:dyDescent="0.2">
      <c r="A55" s="26" t="s">
        <v>95</v>
      </c>
      <c r="B55" s="48">
        <f>SUM(B56:B57)</f>
        <v>76625.366160000005</v>
      </c>
      <c r="C55" s="49">
        <f>B55*100/B5</f>
        <v>9.4231989065831154</v>
      </c>
      <c r="D55" s="48">
        <f>SUM(D56:D57)</f>
        <v>59166.494740000002</v>
      </c>
      <c r="E55" s="49">
        <f>D55/D5*100</f>
        <v>7.6658265210448011</v>
      </c>
      <c r="F55" s="47">
        <f>SUM(F56:F57)</f>
        <v>58455.16375</v>
      </c>
      <c r="G55" s="49">
        <f>F55/F5*G5</f>
        <v>7.6138708241539721</v>
      </c>
      <c r="H55" s="47">
        <f t="shared" si="0"/>
        <v>-23.713038280377205</v>
      </c>
      <c r="I55" s="47">
        <f t="shared" si="1"/>
        <v>98.797746945926306</v>
      </c>
    </row>
    <row r="56" spans="1:9" ht="60" x14ac:dyDescent="0.2">
      <c r="A56" s="26" t="s">
        <v>72</v>
      </c>
      <c r="B56" s="48">
        <v>7276</v>
      </c>
      <c r="C56" s="49"/>
      <c r="D56" s="48">
        <v>9337</v>
      </c>
      <c r="E56" s="49"/>
      <c r="F56" s="47">
        <v>9337</v>
      </c>
      <c r="G56" s="49"/>
      <c r="H56" s="47">
        <f t="shared" si="0"/>
        <v>28.326003298515673</v>
      </c>
      <c r="I56" s="47">
        <f t="shared" si="1"/>
        <v>100</v>
      </c>
    </row>
    <row r="57" spans="1:9" ht="30" x14ac:dyDescent="0.2">
      <c r="A57" s="26" t="s">
        <v>73</v>
      </c>
      <c r="B57" s="48">
        <v>69349.366160000005</v>
      </c>
      <c r="C57" s="49"/>
      <c r="D57" s="48">
        <v>49829.494740000002</v>
      </c>
      <c r="E57" s="49"/>
      <c r="F57" s="47">
        <v>49118.16375</v>
      </c>
      <c r="G57" s="49"/>
      <c r="H57" s="47">
        <f t="shared" si="0"/>
        <v>-29.172872846917457</v>
      </c>
      <c r="I57" s="47">
        <f t="shared" si="1"/>
        <v>98.572469992498256</v>
      </c>
    </row>
    <row r="58" spans="1:9" ht="30" x14ac:dyDescent="0.2">
      <c r="A58" s="26" t="s">
        <v>96</v>
      </c>
      <c r="B58" s="48">
        <f>Доходы!B7-Расходы!B5</f>
        <v>12900.8753800001</v>
      </c>
      <c r="C58" s="48" t="s">
        <v>106</v>
      </c>
      <c r="D58" s="48">
        <f>Доходы!D7-Расходы!D5</f>
        <v>-16994.16735999973</v>
      </c>
      <c r="E58" s="48" t="s">
        <v>106</v>
      </c>
      <c r="F58" s="48">
        <f>Доходы!F7-Расходы!F5</f>
        <v>-12075.172339999815</v>
      </c>
      <c r="G58" s="49"/>
      <c r="H58" s="47">
        <f t="shared" si="0"/>
        <v>-193.59963556209254</v>
      </c>
      <c r="I58" s="47">
        <f t="shared" si="1"/>
        <v>71.054804181944974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XFD1048576"/>
    </sheetView>
  </sheetViews>
  <sheetFormatPr defaultRowHeight="12.75" x14ac:dyDescent="0.2"/>
  <cols>
    <col min="1" max="1" width="37.7109375" style="1" customWidth="1"/>
    <col min="2" max="2" width="17.5703125" style="1" customWidth="1"/>
    <col min="3" max="3" width="12.42578125" style="1" customWidth="1"/>
    <col min="4" max="4" width="17.5703125" style="1" customWidth="1"/>
    <col min="5" max="5" width="13.7109375" style="1" customWidth="1"/>
    <col min="6" max="6" width="17.5703125" style="1" customWidth="1"/>
    <col min="7" max="7" width="12.42578125" style="1" customWidth="1"/>
    <col min="8" max="8" width="10.42578125" style="1" customWidth="1"/>
    <col min="9" max="9" width="11.28515625" style="1" customWidth="1"/>
    <col min="10" max="16384" width="9.140625" style="1"/>
  </cols>
  <sheetData>
    <row r="1" spans="1:9" ht="14.25" x14ac:dyDescent="0.2">
      <c r="A1" s="56" t="s">
        <v>98</v>
      </c>
      <c r="B1" s="57"/>
      <c r="C1" s="57"/>
      <c r="D1" s="57"/>
      <c r="E1" s="57"/>
      <c r="F1" s="57"/>
      <c r="G1" s="57"/>
      <c r="H1" s="57"/>
      <c r="I1" s="57"/>
    </row>
    <row r="2" spans="1:9" ht="15" x14ac:dyDescent="0.25">
      <c r="A2" s="51"/>
      <c r="B2" s="51"/>
      <c r="C2" s="51"/>
      <c r="D2" s="51"/>
      <c r="E2" s="51"/>
      <c r="F2" s="51"/>
      <c r="G2" s="51"/>
      <c r="H2" s="51"/>
      <c r="I2" s="2" t="s">
        <v>80</v>
      </c>
    </row>
    <row r="3" spans="1:9" ht="99.75" x14ac:dyDescent="0.2">
      <c r="A3" s="3" t="s">
        <v>0</v>
      </c>
      <c r="B3" s="19" t="s">
        <v>116</v>
      </c>
      <c r="C3" s="3" t="s">
        <v>1</v>
      </c>
      <c r="D3" s="3" t="s">
        <v>117</v>
      </c>
      <c r="E3" s="3" t="s">
        <v>2</v>
      </c>
      <c r="F3" s="3" t="s">
        <v>114</v>
      </c>
      <c r="G3" s="3" t="s">
        <v>2</v>
      </c>
      <c r="H3" s="3" t="s">
        <v>3</v>
      </c>
      <c r="I3" s="3" t="s">
        <v>4</v>
      </c>
    </row>
    <row r="4" spans="1:9" ht="15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</row>
    <row r="5" spans="1:9" ht="30" x14ac:dyDescent="0.25">
      <c r="A5" s="5" t="s">
        <v>79</v>
      </c>
      <c r="B5" s="29">
        <v>-12901</v>
      </c>
      <c r="C5" s="30"/>
      <c r="D5" s="29">
        <v>16994.099999999999</v>
      </c>
      <c r="E5" s="6"/>
      <c r="F5" s="29">
        <v>12074.6</v>
      </c>
      <c r="G5" s="6"/>
      <c r="H5" s="6"/>
      <c r="I5" s="6"/>
    </row>
    <row r="6" spans="1:9" ht="60" x14ac:dyDescent="0.25">
      <c r="A6" s="7" t="s">
        <v>74</v>
      </c>
      <c r="B6" s="31">
        <v>0</v>
      </c>
      <c r="C6" s="32"/>
      <c r="D6" s="32">
        <v>0</v>
      </c>
      <c r="E6" s="8"/>
      <c r="F6" s="32">
        <v>0</v>
      </c>
      <c r="G6" s="8"/>
      <c r="H6" s="8"/>
      <c r="I6" s="8"/>
    </row>
    <row r="7" spans="1:9" ht="30" x14ac:dyDescent="0.25">
      <c r="A7" s="9" t="s">
        <v>75</v>
      </c>
      <c r="B7" s="33">
        <v>-45849.599999999999</v>
      </c>
      <c r="C7" s="33"/>
      <c r="D7" s="33">
        <v>10000</v>
      </c>
      <c r="E7" s="10"/>
      <c r="F7" s="33">
        <v>10000</v>
      </c>
      <c r="G7" s="10"/>
      <c r="H7" s="10"/>
      <c r="I7" s="10"/>
    </row>
    <row r="8" spans="1:9" ht="45" x14ac:dyDescent="0.25">
      <c r="A8" s="11" t="s">
        <v>76</v>
      </c>
      <c r="B8" s="34">
        <v>40004.1</v>
      </c>
      <c r="C8" s="18"/>
      <c r="D8" s="18">
        <v>0</v>
      </c>
      <c r="E8" s="12"/>
      <c r="F8" s="18">
        <v>0</v>
      </c>
      <c r="G8" s="12"/>
      <c r="H8" s="12"/>
      <c r="I8" s="12"/>
    </row>
    <row r="9" spans="1:9" ht="30" x14ac:dyDescent="0.25">
      <c r="A9" s="11" t="s">
        <v>77</v>
      </c>
      <c r="B9" s="34">
        <v>0</v>
      </c>
      <c r="C9" s="18"/>
      <c r="D9" s="18">
        <v>0</v>
      </c>
      <c r="E9" s="12"/>
      <c r="F9" s="18">
        <v>0</v>
      </c>
      <c r="G9" s="12"/>
      <c r="H9" s="12"/>
      <c r="I9" s="12"/>
    </row>
    <row r="10" spans="1:9" ht="30" x14ac:dyDescent="0.25">
      <c r="A10" s="11" t="s">
        <v>78</v>
      </c>
      <c r="B10" s="18">
        <v>-7055.5</v>
      </c>
      <c r="C10" s="18"/>
      <c r="D10" s="18">
        <v>6994.1</v>
      </c>
      <c r="E10" s="12"/>
      <c r="F10" s="18">
        <v>2074.6</v>
      </c>
      <c r="G10" s="12"/>
      <c r="H10" s="12"/>
      <c r="I10" s="12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2024-02-02T12:13:14Z</dcterms:modified>
</cp:coreProperties>
</file>