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9040" windowHeight="15840"/>
  </bookViews>
  <sheets>
    <sheet name="НА 01.01.2024" sheetId="3" r:id="rId1"/>
  </sheets>
  <definedNames>
    <definedName name="__bookmark_1">#REF!</definedName>
    <definedName name="__bookmark_2">#REF!</definedName>
    <definedName name="__bookmark_6">#REF!</definedName>
    <definedName name="__bookmark_7">#REF!</definedName>
  </definedNames>
  <calcPr calcId="144525"/>
</workbook>
</file>

<file path=xl/calcChain.xml><?xml version="1.0" encoding="utf-8"?>
<calcChain xmlns="http://schemas.openxmlformats.org/spreadsheetml/2006/main">
  <c r="I60" i="3" l="1"/>
  <c r="I62" i="3"/>
  <c r="C59" i="3"/>
  <c r="C60" i="3"/>
  <c r="C61" i="3"/>
  <c r="C105" i="3"/>
  <c r="C106" i="3"/>
  <c r="C107" i="3"/>
  <c r="C108" i="3"/>
  <c r="C109" i="3"/>
  <c r="C110" i="3"/>
  <c r="C111" i="3"/>
  <c r="C112" i="3"/>
  <c r="C113" i="3"/>
  <c r="H112" i="3" l="1"/>
  <c r="I91" i="3"/>
  <c r="H61" i="3"/>
  <c r="B81" i="3" l="1"/>
  <c r="B59" i="3" l="1"/>
  <c r="H118" i="3" l="1"/>
  <c r="H121" i="3"/>
  <c r="H85" i="3"/>
  <c r="H86" i="3"/>
  <c r="H87" i="3"/>
  <c r="H88" i="3"/>
  <c r="H89" i="3"/>
  <c r="H90" i="3"/>
  <c r="H93" i="3"/>
  <c r="H95" i="3"/>
  <c r="H96" i="3"/>
  <c r="H97" i="3"/>
  <c r="H98" i="3"/>
  <c r="H99" i="3"/>
  <c r="H103" i="3"/>
  <c r="H12" i="3" l="1"/>
  <c r="D9" i="3"/>
  <c r="B9" i="3"/>
  <c r="I121" i="3"/>
  <c r="F81" i="3"/>
  <c r="D81" i="3"/>
  <c r="I113" i="3"/>
  <c r="I97" i="3"/>
  <c r="I96" i="3"/>
  <c r="I94" i="3"/>
  <c r="I43" i="3"/>
  <c r="I45" i="3"/>
  <c r="H43" i="3"/>
  <c r="B44" i="3"/>
  <c r="F44" i="3"/>
  <c r="D44" i="3"/>
  <c r="I31" i="3"/>
  <c r="I44" i="3" l="1"/>
  <c r="I7" i="3"/>
  <c r="I8" i="3"/>
  <c r="I10" i="3"/>
  <c r="I11" i="3"/>
  <c r="I13" i="3"/>
  <c r="I15" i="3"/>
  <c r="I16" i="3"/>
  <c r="I19" i="3"/>
  <c r="I20" i="3"/>
  <c r="I21" i="3"/>
  <c r="I24" i="3"/>
  <c r="I25" i="3"/>
  <c r="I26" i="3"/>
  <c r="I27" i="3"/>
  <c r="I30" i="3"/>
  <c r="I32" i="3"/>
  <c r="I34" i="3"/>
  <c r="I35" i="3"/>
  <c r="I36" i="3"/>
  <c r="I38" i="3"/>
  <c r="I41" i="3"/>
  <c r="I42" i="3"/>
  <c r="I47" i="3"/>
  <c r="I49" i="3"/>
  <c r="I50" i="3"/>
  <c r="I51" i="3"/>
  <c r="I53" i="3"/>
  <c r="I56" i="3"/>
  <c r="I63" i="3"/>
  <c r="I65" i="3"/>
  <c r="I67" i="3"/>
  <c r="I71" i="3"/>
  <c r="I72" i="3"/>
  <c r="I75" i="3"/>
  <c r="I76" i="3"/>
  <c r="I78" i="3"/>
  <c r="I79" i="3"/>
  <c r="I82" i="3"/>
  <c r="I83" i="3"/>
  <c r="I84" i="3"/>
  <c r="I85" i="3"/>
  <c r="I86" i="3"/>
  <c r="I87" i="3"/>
  <c r="I88" i="3"/>
  <c r="I89" i="3"/>
  <c r="I90" i="3"/>
  <c r="I93" i="3"/>
  <c r="I98" i="3"/>
  <c r="I99" i="3"/>
  <c r="I103" i="3"/>
  <c r="I106" i="3"/>
  <c r="I107" i="3"/>
  <c r="I108" i="3"/>
  <c r="I109" i="3"/>
  <c r="I110" i="3"/>
  <c r="I111" i="3"/>
  <c r="I115" i="3"/>
  <c r="I116" i="3"/>
  <c r="I117" i="3"/>
  <c r="I118" i="3"/>
  <c r="I119" i="3"/>
  <c r="I120" i="3"/>
  <c r="I122" i="3"/>
  <c r="I125" i="3"/>
  <c r="H7" i="3"/>
  <c r="H8" i="3"/>
  <c r="H10" i="3"/>
  <c r="H11" i="3"/>
  <c r="H15" i="3"/>
  <c r="H16" i="3"/>
  <c r="H17" i="3"/>
  <c r="H19" i="3"/>
  <c r="H20" i="3"/>
  <c r="H21" i="3"/>
  <c r="H24" i="3"/>
  <c r="H25" i="3"/>
  <c r="H26" i="3"/>
  <c r="H27" i="3"/>
  <c r="H28" i="3"/>
  <c r="H30" i="3"/>
  <c r="H34" i="3"/>
  <c r="H35" i="3"/>
  <c r="H36" i="3"/>
  <c r="H38" i="3"/>
  <c r="H41" i="3"/>
  <c r="H42" i="3"/>
  <c r="H49" i="3"/>
  <c r="H50" i="3"/>
  <c r="H51" i="3"/>
  <c r="H53" i="3"/>
  <c r="H56" i="3"/>
  <c r="H58" i="3"/>
  <c r="H60" i="3"/>
  <c r="H63" i="3"/>
  <c r="H65" i="3"/>
  <c r="H70" i="3"/>
  <c r="H71" i="3"/>
  <c r="H75" i="3"/>
  <c r="H76" i="3"/>
  <c r="H78" i="3"/>
  <c r="H79" i="3"/>
  <c r="H82" i="3"/>
  <c r="H84" i="3"/>
  <c r="H106" i="3"/>
  <c r="H107" i="3"/>
  <c r="H108" i="3"/>
  <c r="H109" i="3"/>
  <c r="H110" i="3"/>
  <c r="H111" i="3"/>
  <c r="H115" i="3"/>
  <c r="H116" i="3"/>
  <c r="H117" i="3"/>
  <c r="H122" i="3"/>
  <c r="H125" i="3"/>
  <c r="F69" i="3"/>
  <c r="D69" i="3"/>
  <c r="B69" i="3"/>
  <c r="H69" i="3" l="1"/>
  <c r="I81" i="3"/>
  <c r="I69" i="3"/>
  <c r="B46" i="3"/>
  <c r="F46" i="3"/>
  <c r="D46" i="3"/>
  <c r="F48" i="3"/>
  <c r="D48" i="3"/>
  <c r="D23" i="3"/>
  <c r="I46" i="3" l="1"/>
  <c r="I48" i="3"/>
  <c r="H81" i="3"/>
  <c r="D57" i="3"/>
  <c r="F57" i="3"/>
  <c r="B57" i="3"/>
  <c r="H57" i="3" l="1"/>
  <c r="F23" i="3"/>
  <c r="B23" i="3"/>
  <c r="H23" i="3" l="1"/>
  <c r="I23" i="3"/>
  <c r="D114" i="3"/>
  <c r="D80" i="3" l="1"/>
  <c r="F29" i="3" l="1"/>
  <c r="H29" i="3" s="1"/>
  <c r="D29" i="3"/>
  <c r="B29" i="3"/>
  <c r="I29" i="3" l="1"/>
  <c r="B124" i="3"/>
  <c r="B123" i="3" s="1"/>
  <c r="F114" i="3"/>
  <c r="B114" i="3"/>
  <c r="F80" i="3" l="1"/>
  <c r="H114" i="3"/>
  <c r="I114" i="3"/>
  <c r="B80" i="3"/>
  <c r="D124" i="3"/>
  <c r="D123" i="3" s="1"/>
  <c r="F124" i="3"/>
  <c r="F64" i="3"/>
  <c r="D64" i="3"/>
  <c r="F40" i="3"/>
  <c r="F39" i="3" s="1"/>
  <c r="I124" i="3" l="1"/>
  <c r="H124" i="3"/>
  <c r="H80" i="3"/>
  <c r="I80" i="3"/>
  <c r="I64" i="3"/>
  <c r="F123" i="3"/>
  <c r="F9" i="3"/>
  <c r="I123" i="3" l="1"/>
  <c r="H123" i="3"/>
  <c r="I9" i="3"/>
  <c r="H9" i="3"/>
  <c r="B64" i="3"/>
  <c r="H64" i="3" s="1"/>
  <c r="F37" i="3"/>
  <c r="D37" i="3"/>
  <c r="B37" i="3"/>
  <c r="F66" i="3"/>
  <c r="B66" i="3"/>
  <c r="D66" i="3"/>
  <c r="H37" i="3" l="1"/>
  <c r="I37" i="3"/>
  <c r="I66" i="3"/>
  <c r="B77" i="3"/>
  <c r="B74" i="3"/>
  <c r="B68" i="3"/>
  <c r="B62" i="3"/>
  <c r="B55" i="3"/>
  <c r="B52" i="3"/>
  <c r="B48" i="3"/>
  <c r="H48" i="3" s="1"/>
  <c r="B40" i="3"/>
  <c r="B33" i="3"/>
  <c r="B18" i="3"/>
  <c r="B14" i="3"/>
  <c r="F52" i="3"/>
  <c r="F33" i="3"/>
  <c r="F77" i="3"/>
  <c r="F74" i="3"/>
  <c r="F62" i="3"/>
  <c r="F59" i="3"/>
  <c r="F55" i="3"/>
  <c r="F18" i="3"/>
  <c r="F14" i="3"/>
  <c r="H55" i="3" l="1"/>
  <c r="H52" i="3"/>
  <c r="H18" i="3"/>
  <c r="H77" i="3"/>
  <c r="H74" i="3"/>
  <c r="H62" i="3"/>
  <c r="B54" i="3"/>
  <c r="B39" i="3"/>
  <c r="H39" i="3" s="1"/>
  <c r="H40" i="3"/>
  <c r="H33" i="3"/>
  <c r="H14" i="3"/>
  <c r="H59" i="3"/>
  <c r="F54" i="3"/>
  <c r="F68" i="3"/>
  <c r="B22" i="3"/>
  <c r="B73" i="3"/>
  <c r="F73" i="3"/>
  <c r="D77" i="3"/>
  <c r="I77" i="3" s="1"/>
  <c r="D74" i="3"/>
  <c r="I74" i="3" s="1"/>
  <c r="D62" i="3"/>
  <c r="D59" i="3"/>
  <c r="I59" i="3" s="1"/>
  <c r="D55" i="3"/>
  <c r="I55" i="3" s="1"/>
  <c r="D52" i="3"/>
  <c r="I52" i="3" s="1"/>
  <c r="D40" i="3"/>
  <c r="D39" i="3" s="1"/>
  <c r="D33" i="3"/>
  <c r="I33" i="3" s="1"/>
  <c r="D18" i="3"/>
  <c r="I18" i="3" s="1"/>
  <c r="D14" i="3"/>
  <c r="I14" i="3" s="1"/>
  <c r="H73" i="3" l="1"/>
  <c r="H68" i="3"/>
  <c r="D54" i="3"/>
  <c r="I54" i="3" s="1"/>
  <c r="H54" i="3"/>
  <c r="I40" i="3"/>
  <c r="I39" i="3"/>
  <c r="D68" i="3"/>
  <c r="I68" i="3" s="1"/>
  <c r="F22" i="3"/>
  <c r="H22" i="3" s="1"/>
  <c r="D22" i="3"/>
  <c r="D73" i="3"/>
  <c r="I73" i="3" s="1"/>
  <c r="F6" i="3"/>
  <c r="D6" i="3"/>
  <c r="B6" i="3"/>
  <c r="I22" i="3" l="1"/>
  <c r="H6" i="3"/>
  <c r="I6" i="3"/>
  <c r="F5" i="3"/>
  <c r="D5" i="3"/>
  <c r="B5" i="3"/>
  <c r="I5" i="3" l="1"/>
  <c r="F126" i="3"/>
  <c r="D126" i="3"/>
  <c r="H5" i="3"/>
  <c r="B126" i="3"/>
  <c r="G92" i="3" l="1"/>
  <c r="G112" i="3"/>
  <c r="E92" i="3"/>
  <c r="E112" i="3"/>
  <c r="G61" i="3"/>
  <c r="G91" i="3"/>
  <c r="E61" i="3"/>
  <c r="E91" i="3"/>
  <c r="G12" i="3"/>
  <c r="G95" i="3"/>
  <c r="E12" i="3"/>
  <c r="E95" i="3"/>
  <c r="C94" i="3"/>
  <c r="C98" i="3"/>
  <c r="C95" i="3"/>
  <c r="C99" i="3"/>
  <c r="C101" i="3"/>
  <c r="C96" i="3"/>
  <c r="C100" i="3"/>
  <c r="C93" i="3"/>
  <c r="C97" i="3"/>
  <c r="C121" i="3"/>
  <c r="C12" i="3"/>
  <c r="C11" i="3"/>
  <c r="G113" i="3"/>
  <c r="G121" i="3"/>
  <c r="E113" i="3"/>
  <c r="E121" i="3"/>
  <c r="G97" i="3"/>
  <c r="G101" i="3"/>
  <c r="E97" i="3"/>
  <c r="E101" i="3"/>
  <c r="G94" i="3"/>
  <c r="G96" i="3"/>
  <c r="E94" i="3"/>
  <c r="E96" i="3"/>
  <c r="C43" i="3"/>
  <c r="C44" i="3"/>
  <c r="C45" i="3"/>
  <c r="C31" i="3"/>
  <c r="C8" i="3"/>
  <c r="C13" i="3"/>
  <c r="C17" i="3"/>
  <c r="C21" i="3"/>
  <c r="C25" i="3"/>
  <c r="C29" i="3"/>
  <c r="C34" i="3"/>
  <c r="C38" i="3"/>
  <c r="C42" i="3"/>
  <c r="C49" i="3"/>
  <c r="C53" i="3"/>
  <c r="C57" i="3"/>
  <c r="C62" i="3"/>
  <c r="C66" i="3"/>
  <c r="C70" i="3"/>
  <c r="C74" i="3"/>
  <c r="C78" i="3"/>
  <c r="C82" i="3"/>
  <c r="C86" i="3"/>
  <c r="C90" i="3"/>
  <c r="C115" i="3"/>
  <c r="C119" i="3"/>
  <c r="C124" i="3"/>
  <c r="C16" i="3"/>
  <c r="C33" i="3"/>
  <c r="C52" i="3"/>
  <c r="C73" i="3"/>
  <c r="C85" i="3"/>
  <c r="C9" i="3"/>
  <c r="C14" i="3"/>
  <c r="C18" i="3"/>
  <c r="C22" i="3"/>
  <c r="C26" i="3"/>
  <c r="C30" i="3"/>
  <c r="C35" i="3"/>
  <c r="C39" i="3"/>
  <c r="C46" i="3"/>
  <c r="C50" i="3"/>
  <c r="C54" i="3"/>
  <c r="C58" i="3"/>
  <c r="C63" i="3"/>
  <c r="C67" i="3"/>
  <c r="C71" i="3"/>
  <c r="C75" i="3"/>
  <c r="C79" i="3"/>
  <c r="C83" i="3"/>
  <c r="C87" i="3"/>
  <c r="C102" i="3"/>
  <c r="C116" i="3"/>
  <c r="C120" i="3"/>
  <c r="C125" i="3"/>
  <c r="C24" i="3"/>
  <c r="C41" i="3"/>
  <c r="C56" i="3"/>
  <c r="C69" i="3"/>
  <c r="C81" i="3"/>
  <c r="C89" i="3"/>
  <c r="C114" i="3"/>
  <c r="C123" i="3"/>
  <c r="C6" i="3"/>
  <c r="C10" i="3"/>
  <c r="C15" i="3"/>
  <c r="C19" i="3"/>
  <c r="C23" i="3"/>
  <c r="C27" i="3"/>
  <c r="C32" i="3"/>
  <c r="C36" i="3"/>
  <c r="C40" i="3"/>
  <c r="C47" i="3"/>
  <c r="C51" i="3"/>
  <c r="C55" i="3"/>
  <c r="C64" i="3"/>
  <c r="C68" i="3"/>
  <c r="C72" i="3"/>
  <c r="C76" i="3"/>
  <c r="C80" i="3"/>
  <c r="C84" i="3"/>
  <c r="C88" i="3"/>
  <c r="C103" i="3"/>
  <c r="C117" i="3"/>
  <c r="C122" i="3"/>
  <c r="C7" i="3"/>
  <c r="C20" i="3"/>
  <c r="C28" i="3"/>
  <c r="C37" i="3"/>
  <c r="C48" i="3"/>
  <c r="C65" i="3"/>
  <c r="C77" i="3"/>
  <c r="C104" i="3"/>
  <c r="C118" i="3"/>
  <c r="G31" i="3"/>
  <c r="G44" i="3"/>
  <c r="G45" i="3"/>
  <c r="G43" i="3"/>
  <c r="E31" i="3"/>
  <c r="E45" i="3"/>
  <c r="E44" i="3"/>
  <c r="G7" i="3"/>
  <c r="G11" i="3"/>
  <c r="G16" i="3"/>
  <c r="G20" i="3"/>
  <c r="G24" i="3"/>
  <c r="G28" i="3"/>
  <c r="G33" i="3"/>
  <c r="G37" i="3"/>
  <c r="G41" i="3"/>
  <c r="G47" i="3"/>
  <c r="G51" i="3"/>
  <c r="G55" i="3"/>
  <c r="G59" i="3"/>
  <c r="G64" i="3"/>
  <c r="G68" i="3"/>
  <c r="G72" i="3"/>
  <c r="G76" i="3"/>
  <c r="G80" i="3"/>
  <c r="G84" i="3"/>
  <c r="G88" i="3"/>
  <c r="G98" i="3"/>
  <c r="G103" i="3"/>
  <c r="G107" i="3"/>
  <c r="G111" i="3"/>
  <c r="G8" i="3"/>
  <c r="G13" i="3"/>
  <c r="G17" i="3"/>
  <c r="G21" i="3"/>
  <c r="G25" i="3"/>
  <c r="G29" i="3"/>
  <c r="G34" i="3"/>
  <c r="G38" i="3"/>
  <c r="G42" i="3"/>
  <c r="G48" i="3"/>
  <c r="G52" i="3"/>
  <c r="G56" i="3"/>
  <c r="G60" i="3"/>
  <c r="G65" i="3"/>
  <c r="G69" i="3"/>
  <c r="G73" i="3"/>
  <c r="G77" i="3"/>
  <c r="G81" i="3"/>
  <c r="G85" i="3"/>
  <c r="G89" i="3"/>
  <c r="G99" i="3"/>
  <c r="G104" i="3"/>
  <c r="G108" i="3"/>
  <c r="G114" i="3"/>
  <c r="G118" i="3"/>
  <c r="G123" i="3"/>
  <c r="G9" i="3"/>
  <c r="G18" i="3"/>
  <c r="G22" i="3"/>
  <c r="G26" i="3"/>
  <c r="G30" i="3"/>
  <c r="G35" i="3"/>
  <c r="G39" i="3"/>
  <c r="G53" i="3"/>
  <c r="G57" i="3"/>
  <c r="G66" i="3"/>
  <c r="G70" i="3"/>
  <c r="G78" i="3"/>
  <c r="G86" i="3"/>
  <c r="G90" i="3"/>
  <c r="G105" i="3"/>
  <c r="G115" i="3"/>
  <c r="G119" i="3"/>
  <c r="G87" i="3"/>
  <c r="G110" i="3"/>
  <c r="G122" i="3"/>
  <c r="G14" i="3"/>
  <c r="G49" i="3"/>
  <c r="G62" i="3"/>
  <c r="G74" i="3"/>
  <c r="G82" i="3"/>
  <c r="G100" i="3"/>
  <c r="G109" i="3"/>
  <c r="G124" i="3"/>
  <c r="G116" i="3"/>
  <c r="G117" i="3"/>
  <c r="G10" i="3"/>
  <c r="G15" i="3"/>
  <c r="G19" i="3"/>
  <c r="G23" i="3"/>
  <c r="G27" i="3"/>
  <c r="G32" i="3"/>
  <c r="G36" i="3"/>
  <c r="G40" i="3"/>
  <c r="G46" i="3"/>
  <c r="G50" i="3"/>
  <c r="G54" i="3"/>
  <c r="G58" i="3"/>
  <c r="G63" i="3"/>
  <c r="G67" i="3"/>
  <c r="G71" i="3"/>
  <c r="G75" i="3"/>
  <c r="G79" i="3"/>
  <c r="G83" i="3"/>
  <c r="G93" i="3"/>
  <c r="G102" i="3"/>
  <c r="G106" i="3"/>
  <c r="G120" i="3"/>
  <c r="G125" i="3"/>
  <c r="G6" i="3"/>
  <c r="E9" i="3"/>
  <c r="E14" i="3"/>
  <c r="E18" i="3"/>
  <c r="E22" i="3"/>
  <c r="E26" i="3"/>
  <c r="E35" i="3"/>
  <c r="E39" i="3"/>
  <c r="E43" i="3"/>
  <c r="E53" i="3"/>
  <c r="E62" i="3"/>
  <c r="E70" i="3"/>
  <c r="E78" i="3"/>
  <c r="E86" i="3"/>
  <c r="E100" i="3"/>
  <c r="E105" i="3"/>
  <c r="E10" i="3"/>
  <c r="E27" i="3"/>
  <c r="E40" i="3"/>
  <c r="E58" i="3"/>
  <c r="E75" i="3"/>
  <c r="E93" i="3"/>
  <c r="E120" i="3"/>
  <c r="E19" i="3"/>
  <c r="E46" i="3"/>
  <c r="E67" i="3"/>
  <c r="E87" i="3"/>
  <c r="E116" i="3"/>
  <c r="E7" i="3"/>
  <c r="E11" i="3"/>
  <c r="E16" i="3"/>
  <c r="E20" i="3"/>
  <c r="E24" i="3"/>
  <c r="E28" i="3"/>
  <c r="E33" i="3"/>
  <c r="E37" i="3"/>
  <c r="E41" i="3"/>
  <c r="E47" i="3"/>
  <c r="E51" i="3"/>
  <c r="E55" i="3"/>
  <c r="E59" i="3"/>
  <c r="E64" i="3"/>
  <c r="E68" i="3"/>
  <c r="E72" i="3"/>
  <c r="E76" i="3"/>
  <c r="E80" i="3"/>
  <c r="E84" i="3"/>
  <c r="E88" i="3"/>
  <c r="E98" i="3"/>
  <c r="E103" i="3"/>
  <c r="E107" i="3"/>
  <c r="E111" i="3"/>
  <c r="E117" i="3"/>
  <c r="E122" i="3"/>
  <c r="E82" i="3"/>
  <c r="E115" i="3"/>
  <c r="E15" i="3"/>
  <c r="E32" i="3"/>
  <c r="E50" i="3"/>
  <c r="E63" i="3"/>
  <c r="E79" i="3"/>
  <c r="E102" i="3"/>
  <c r="E110" i="3"/>
  <c r="E8" i="3"/>
  <c r="E13" i="3"/>
  <c r="E17" i="3"/>
  <c r="E21" i="3"/>
  <c r="E25" i="3"/>
  <c r="E29" i="3"/>
  <c r="E34" i="3"/>
  <c r="E38" i="3"/>
  <c r="E42" i="3"/>
  <c r="E48" i="3"/>
  <c r="E52" i="3"/>
  <c r="E56" i="3"/>
  <c r="E60" i="3"/>
  <c r="E65" i="3"/>
  <c r="E69" i="3"/>
  <c r="E73" i="3"/>
  <c r="E77" i="3"/>
  <c r="E81" i="3"/>
  <c r="E85" i="3"/>
  <c r="E89" i="3"/>
  <c r="E99" i="3"/>
  <c r="E104" i="3"/>
  <c r="E108" i="3"/>
  <c r="E114" i="3"/>
  <c r="E118" i="3"/>
  <c r="E123" i="3"/>
  <c r="E30" i="3"/>
  <c r="E49" i="3"/>
  <c r="E57" i="3"/>
  <c r="E66" i="3"/>
  <c r="E74" i="3"/>
  <c r="E90" i="3"/>
  <c r="E109" i="3"/>
  <c r="E119" i="3"/>
  <c r="E124" i="3"/>
  <c r="E23" i="3"/>
  <c r="E36" i="3"/>
  <c r="E54" i="3"/>
  <c r="E71" i="3"/>
  <c r="E83" i="3"/>
  <c r="E106" i="3"/>
  <c r="E125" i="3"/>
  <c r="E6" i="3"/>
  <c r="C5" i="3"/>
  <c r="E5" i="3"/>
  <c r="I126" i="3"/>
  <c r="G5" i="3"/>
</calcChain>
</file>

<file path=xl/sharedStrings.xml><?xml version="1.0" encoding="utf-8"?>
<sst xmlns="http://schemas.openxmlformats.org/spreadsheetml/2006/main" count="172" uniqueCount="125">
  <si>
    <t>Наименование показателя</t>
  </si>
  <si>
    <t>Процент прироста (+), снижения (-) (гр.6/гр.2*100-100)</t>
  </si>
  <si>
    <t>тыс. руб.</t>
  </si>
  <si>
    <t>Уд. Вес в общем объеме (по гр.2)</t>
  </si>
  <si>
    <t>Уд. Вес в общем объеме</t>
  </si>
  <si>
    <t>Процент исполнения (гр.6/4*100)</t>
  </si>
  <si>
    <t>1. Муниципальная программа "Развитие образования и молодежной политики в Кемском муницпальной районе"</t>
  </si>
  <si>
    <t>1.1. Подпрограмма "Развитие дошкольного образования"</t>
  </si>
  <si>
    <t>1.2. Подпрограмма "Развитие начального общего, основного общего, среднего общего образования"</t>
  </si>
  <si>
    <t>Основное мероприятие "Реализация основных образовательных программ дошкольного образования, осуществление присмотра и ухода за детьми"</t>
  </si>
  <si>
    <t xml:space="preserve"> Основное мероприятие "Кадровое обеспечение системы дошкольного образования"</t>
  </si>
  <si>
    <t>Основное мероприятие "Реализация образовательных программ начального общего, основного общего, среднего общего образования"</t>
  </si>
  <si>
    <t>Основное мероприятие "Кадровое обеспечение системы начального общего, основного общего образования"</t>
  </si>
  <si>
    <t>Основное мероприятие «Реализация отдельных мероприятий по образовательным программам начального, общего, основного общего, среднего общего федерального проекта «Успех каждого ребенка» национального проекта «Образование»</t>
  </si>
  <si>
    <t>1.3. Подпрограмма "Развитие дополнительного образования"</t>
  </si>
  <si>
    <t>Основное мероприятие "Реализация программа дополнительного образования детям"</t>
  </si>
  <si>
    <t>Основное мероприятие "Кадровое обеспечение дополнительного образования "</t>
  </si>
  <si>
    <t>1.4. Подпрограмма "Развитие молодежной политики"</t>
  </si>
  <si>
    <t>Основное мероприятие "Реализация основных направлений молодежной политики"</t>
  </si>
  <si>
    <t>Основное мероприятие "Организация отдыха, досуга, оздоровления и занятости детей и подростков в каникулярный период"</t>
  </si>
  <si>
    <t>2. Муниципальная программа "Развитие культуры, физической культуры и спорта   Кемского муниципального района"</t>
  </si>
  <si>
    <t>2.1. Подпрограмма "Организация и обеспечение предоставления муниципальных услуг в сфере культуры"</t>
  </si>
  <si>
    <t>Основное мероприятие "Развитие музейного и архивного дела"</t>
  </si>
  <si>
    <t>Основное мероприятие "Развитие библиотечного дела"</t>
  </si>
  <si>
    <t>Основное мероприятие "Развитие клубных учреждений и центров культуры"</t>
  </si>
  <si>
    <t>2.2. Подпрограмма "Организация и обеспечение предоставления муниципальных услуг в сфере дополнительного образования"</t>
  </si>
  <si>
    <t>Основное мероприятие "Реализация дополнительного образования по дополнительной образовательной программе художественно-эстетической направленности и дополнительным предпрофессиональным общеобразовательным программам в области искусства"</t>
  </si>
  <si>
    <t>2.3. Подпрограмма "Развитие физической культуры и спорта"</t>
  </si>
  <si>
    <t>Основное мероприятие "Организация и проведение физкультурных и спортивных массовых мероприятий”</t>
  </si>
  <si>
    <t>Основное мероприятие "Обеспечение реализации муниципальной программы"</t>
  </si>
  <si>
    <t>Основное мероприятие "Обеспечение мероприятий в области архитектуры, строительства, градостроительства, землеустройства и землепользования"</t>
  </si>
  <si>
    <t>4.Муниципальная программа "Социальная поддержка граждан, профилактика ассоциального поведения"</t>
  </si>
  <si>
    <t>4.1. Подпрограмма "Социальная помощь отдельным категориям граждан"</t>
  </si>
  <si>
    <t>Основное мероприятие "Предоставление мер социальной поддержки отдельным категориям граждан"</t>
  </si>
  <si>
    <t>Основное мероприятие "Оказание адресной социальной помощи отдельным категориям граждан"</t>
  </si>
  <si>
    <t>Основное мероприятие "Обеспечение и совершенствование социальной поддержки семьи и детей"</t>
  </si>
  <si>
    <t>Основное мероприятие "Развитие воспитательной и пропагандитской работы с населением"</t>
  </si>
  <si>
    <t>4.3. Подпрограмма "Противодействие экстремизму на территории Кемского муниципального района"</t>
  </si>
  <si>
    <t>Основное мероприятие «Патриотическое воспитание молодежи»</t>
  </si>
  <si>
    <t>5. Муниципальная программа "Экономическое развитие и поддержка экономики Кемского муниципального района"</t>
  </si>
  <si>
    <t>5.1. Подпрограмма "Развитие малого и среднего предпринимательства в Кемском муниципальном районе"</t>
  </si>
  <si>
    <t>Основное мероприятие "Финансовая поддержка субъектов малого и среднего предпринимательства"</t>
  </si>
  <si>
    <t>5.2. Подпрограмма "Создание условий для предоставления транспортных услуг населению и организация транспортного обслуживания"</t>
  </si>
  <si>
    <t xml:space="preserve">Основное мероприятие "Осуществление муниципальной поддержки юридическим лицам и индивидуальным предпринимателям, осуществляющим регулярные пассажирские перевозки на территории Кемского муниципального района по </t>
  </si>
  <si>
    <t>5.3. Подпрограмма «Управление муниципальным имуществом в Кемском муниципальном районе»</t>
  </si>
  <si>
    <t>Основное мероприятие "Реализация мероприятий по управлению муниципальным имуществом"</t>
  </si>
  <si>
    <t>6. Муниципальная программа "Защита населения и территории Кемского района от чрезвычайных ситуаций"</t>
  </si>
  <si>
    <t>7. Муниципальная программа "Благоустройство"</t>
  </si>
  <si>
    <t>Основное мероприятие "Благоустройство территорий"</t>
  </si>
  <si>
    <t>8. Муниципальная программа "Обеспечение жильем и повышение качества жилищно-коммунальных услуг на территории Кемского района"</t>
  </si>
  <si>
    <t>9. Муниципальная программа "Управления муниципальными финансами муниципальных образований Кемского муниципального района"</t>
  </si>
  <si>
    <t>9.1. Подпрограмма  "Организация бюджетного процесса Кемского муниципального района"</t>
  </si>
  <si>
    <t>Основное мероприятие "Выравнивание бюджетной обеспеченности муниципальных образований"</t>
  </si>
  <si>
    <t>Основное мероприятие "Обеспечение своевременных расчетов и выплат по обязательствам Кемского района"</t>
  </si>
  <si>
    <t>9.2. Подпрограмма "Организация исполнения бюджета и формирование бюджетной отчетности"</t>
  </si>
  <si>
    <t>Основное мероприятие " Автоматизация бюджетного процесса"</t>
  </si>
  <si>
    <t>Основное мероприятие "Обеспечение функций финансовых органов"</t>
  </si>
  <si>
    <t>3. Муниципальная программа "Развитие градостроительной деятельности в Кемском муниципальном районе"</t>
  </si>
  <si>
    <t>1.5. Основное мероприятие "Обеспечение реализации муниципальной программы"</t>
  </si>
  <si>
    <t>Основное мероприятие " Региональный проект "Спорт - норма жизни" в рамках реализации национального проекта "Демография"</t>
  </si>
  <si>
    <t>2.4. Основное мероприятие "Обеспечение реализации муниципальной программы"</t>
  </si>
  <si>
    <t>Основное мероприятие «Реализация отдельных мероприятий федерального проекта «Обеспечение устойчивого сокращения непригодного для проживания жилищного фонда» национального проекта «Жилье и городская среда»</t>
  </si>
  <si>
    <t>Осуществление отдельных государственных полномочий Республики Карелия по проведению на территории Республики Карелия мероприятий по защите населения от болезней, общих для человека и животных</t>
  </si>
  <si>
    <t xml:space="preserve">Осуществление государственных полномочий Республики Карелия по созданию комиссий по делам несовершенолетних и защите их прав и организации деятельности таких комиссий </t>
  </si>
  <si>
    <t xml:space="preserve">Осуществление государственных полномочий Республики Карелия по регулированию цен (тарифов) на отдельные виды продукции, товаров и услуг </t>
  </si>
  <si>
    <t xml:space="preserve">Осуществление государственных полномчий Республики Карелия по организации и осуществлению деятельности органов опеки и попечительства </t>
  </si>
  <si>
    <t>Осуществление первичного воинского учета на территориях, где отсутствуют военные комиссариаты</t>
  </si>
  <si>
    <t>Осуществление переданных полномочий Российской Федерации по составлению (изменению) списков кандидатов в присяжные заседатели федеральных судов общей юрисдикции в Российской Федерации</t>
  </si>
  <si>
    <t>Проведение Всероссийской переписи населения 2020 года</t>
  </si>
  <si>
    <t xml:space="preserve">Представительские расходы муниципального образования </t>
  </si>
  <si>
    <t xml:space="preserve">Резервный фонд администрации для предупреждения и ликвидации чрезвычайных ситуаций </t>
  </si>
  <si>
    <t xml:space="preserve">Резерв на финансовое обеспечение расходных обязательств муниципальных образований, софинансируемых из вышестоящих бюджетов </t>
  </si>
  <si>
    <t>Выполнение других обязательств органов муниципального образования</t>
  </si>
  <si>
    <t xml:space="preserve">Мероприятия по опубликованию (обнародованию) правовых актов и доведение информации до населения </t>
  </si>
  <si>
    <t>Реализация мероприятий из резервного фонда Правительства Республики Карелия для ликвидации чрезвычайных ситуаций</t>
  </si>
  <si>
    <t>Мероприятия по обеспечению охраны и сохранения объектов культурного наследия (памятников истории и культуры) муниципального значения</t>
  </si>
  <si>
    <t>Аппарат представительного органа муниципального образования</t>
  </si>
  <si>
    <t>Глава  администрации муниципального образования</t>
  </si>
  <si>
    <t>Осуществление полномочий  органами местного самоуправления</t>
  </si>
  <si>
    <t>Услуги, связанные с обеспечением деятельности организаций</t>
  </si>
  <si>
    <t>ИТОГО РАСХОДОВ</t>
  </si>
  <si>
    <t>Реализация мероприятий по предупреждению распространения коронавируса (Сovid-19)</t>
  </si>
  <si>
    <t>х</t>
  </si>
  <si>
    <t>Основное мероприятие «Региональный проект «Культурная среда» в рамках реализации нацио-нального проекта «Культура»</t>
  </si>
  <si>
    <t>Основное мероприятие "Профилактика правонарушений в сфере пожарной безопасности"</t>
  </si>
  <si>
    <t>Основное мероприятие "Реализация мероприятий государственной программы Республики Карелия "Обеспечение доступным и комфортным жильем и жилищно-коммунальными услугами"</t>
  </si>
  <si>
    <t>Реализация мероприятий на поддержку местных инициатив граждан, проживающих в муниципальных образованиях</t>
  </si>
  <si>
    <t>Мероприятия по ликвидации мест несанкционированного размещения отходов производства и потребления</t>
  </si>
  <si>
    <t>Реализация мероприятий  в рамках иного межбюджетного трансферта из бюджета Республики Карелия на обеспечение доступа органов местного самоуправления и муниципальных учреждений к сети Интернет</t>
  </si>
  <si>
    <t>Осуществление полномочий по формированию, утверждению, исполнению и контролю за исполнением бюджетов (Иные закупки товаров, работ и услуг для обеспечения государственных (муниципальных) нужд)</t>
  </si>
  <si>
    <t>10. Непрограммные статьи расходов</t>
  </si>
  <si>
    <t>11. Адресная программа "Переселение граждан из аварийного жилищного фонда"</t>
  </si>
  <si>
    <t>11.1.Подпрограмма "Переселение граждан из аварийного жилищного фонда"</t>
  </si>
  <si>
    <t>x</t>
  </si>
  <si>
    <t>Расходы на содержание аппаратов, финансовое обеспечение деятельности учреждений</t>
  </si>
  <si>
    <t>Непрограммные статьи расходов</t>
  </si>
  <si>
    <t>Основное мероприятие "Региональный проект "Патриотическое воспитание граждан Российской Федерации" в рамках реализации национального проекта "Образование"</t>
  </si>
  <si>
    <t>Основное мероприятие «Региональный проект «Культурная среда» в рамках реализации национального проекта «Культура»</t>
  </si>
  <si>
    <t>Осуществление государственных полномочий Республики Карелия по созданию и обеспечению деятельности административных комиссий и определению перечня должностных лиц, уполномоченных составлять протоколы об административных правонарушениях (Расходы на выплаты персоналу государственных (муниципальных) органов)</t>
  </si>
  <si>
    <t>Осуществление полномочий контрольно - счетного органа</t>
  </si>
  <si>
    <t>Осуществление полномочий контрольно-счётного органа по  внешнему муниципальному финансовому контролю</t>
  </si>
  <si>
    <t>Основное мероприятие "Использование наглядной агитации и литературы по профилактике наркомании, буклетов, листовок, методических пособий, памяток для детей, подростков, педагогов и родителей"</t>
  </si>
  <si>
    <t>Основное мероприятие "Обеспечение и реализация мероприятий по жилищному хозяйству"</t>
  </si>
  <si>
    <t>Реализация мероприятий на поддержку развития территориального общественного самоуправления</t>
  </si>
  <si>
    <t>Иной межбюджетный трансферт из бюджетов поселений на решение вопросов местного значения</t>
  </si>
  <si>
    <t>8.1.Муниципальная программа "Обеспечение жильем и повышение качества жилищно-коммунальных услуг на территории Кемского района"</t>
  </si>
  <si>
    <t xml:space="preserve">Основное мероприятие «Реализации дополнительного образования по общеразвивающей программе» </t>
  </si>
  <si>
    <t>4.3. Подпрограмма «Профилактика правонарушений»</t>
  </si>
  <si>
    <t>Основное мерпориятие "Разработка и организация размещения памяток для информирвоания населения в местах массового скопления граждан</t>
  </si>
  <si>
    <t>4.2.Подпрограмма "Профилактика терроризма, а также минимизация и (или) ликвидация последствий его проявления на территории муниципального образования"</t>
  </si>
  <si>
    <t>4.3.Подпрограмма "Профилактика немедицинского потребления наркотиков"</t>
  </si>
  <si>
    <t>Реализация мероприятий в рамках иного межбюджетного трансферта на стимулирование органов местного самоуправления за достижение прироста поступлений отдельных налоговых доходов, собираемых на территории муниципальных районов и зачисляемых в консолидированный бюджет Республики Карелия</t>
  </si>
  <si>
    <t>Реализация мероприятий в рамках иного межбюджетного трансферта на содействие решению вопросов, направленных в государственной информационной системе "Активный гражданин Республики Карелия"</t>
  </si>
  <si>
    <t>Иной межбюджетный трансферт, в целях софинансирования расходных обязательств поселений</t>
  </si>
  <si>
    <t>Реализация мероприятий из резервного фонда Правительства Республики Карелия</t>
  </si>
  <si>
    <t>Реализация мероприятий в рамках иного межбюджетного трансферта на поощрение региональных и муниципальных управленческих команд за достижение показателей деятельности органов исполнительной власти субъектов Российской Федерации</t>
  </si>
  <si>
    <t>Реализация мероприятий в рамках иного межбюджетного трансферта на поддержку развития практик инициативного бюджетирования</t>
  </si>
  <si>
    <t>Факт на 01.01.2023 отчетный год</t>
  </si>
  <si>
    <t>Основное мероприятие "Формирование условия для развития и совершенствования системы транспортного обслуживания населения"</t>
  </si>
  <si>
    <t>Мероприятия по ликвидации мест несанкционированного размещения отходов производства и потребления (Субсидии)</t>
  </si>
  <si>
    <t xml:space="preserve">Подготовка к праздничным мероприятиям муниципального образования </t>
  </si>
  <si>
    <t>План на 2023 год по состоянию на 01.01.2024 (текущий ) год</t>
  </si>
  <si>
    <t>Факт на 01.01.2024 (текущий) год</t>
  </si>
  <si>
    <t>Реализация мероприятий в рамках государственной программы Республики Карелия "Развитие транспортной системы"</t>
  </si>
  <si>
    <t>Информация о расходах бюджета Кемского муниципального района по муниципальным программам и непрограмным направлениям деятельности за 2024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</si>
</sst>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#.0"/>
    <numFmt numFmtId="165" formatCode="0.0%"/>
  </numFmts>
  <fonts count="9" x14ac:knownFonts="1">
    <font>
      <sz val="10"/>
      <name val="Arial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b/>
      <u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27">
    <xf numFmtId="0" fontId="0" fillId="0" borderId="0" xfId="0"/>
    <xf numFmtId="0" fontId="5" fillId="2" borderId="0" xfId="0" applyFont="1" applyFill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0" fontId="4" fillId="2" borderId="0" xfId="0" applyFont="1" applyFill="1"/>
    <xf numFmtId="0" fontId="1" fillId="2" borderId="1" xfId="0" applyFont="1" applyFill="1" applyBorder="1" applyAlignment="1">
      <alignment vertical="center" wrapText="1"/>
    </xf>
    <xf numFmtId="0" fontId="5" fillId="2" borderId="0" xfId="0" applyFont="1" applyFill="1" applyAlignment="1">
      <alignment horizontal="center" vertical="center" wrapText="1"/>
    </xf>
    <xf numFmtId="164" fontId="5" fillId="2" borderId="0" xfId="0" applyNumberFormat="1" applyFont="1" applyFill="1" applyAlignment="1">
      <alignment horizontal="center" wrapText="1"/>
    </xf>
    <xf numFmtId="0" fontId="1" fillId="2" borderId="0" xfId="0" applyFont="1" applyFill="1" applyAlignment="1">
      <alignment horizont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vertical="center" wrapText="1"/>
    </xf>
    <xf numFmtId="9" fontId="1" fillId="2" borderId="1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 wrapText="1"/>
    </xf>
    <xf numFmtId="164" fontId="4" fillId="2" borderId="0" xfId="0" applyNumberFormat="1" applyFont="1" applyFill="1"/>
    <xf numFmtId="1" fontId="1" fillId="2" borderId="1" xfId="0" applyNumberFormat="1" applyFont="1" applyFill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center" vertical="center"/>
    </xf>
    <xf numFmtId="165" fontId="3" fillId="2" borderId="1" xfId="0" applyNumberFormat="1" applyFont="1" applyFill="1" applyBorder="1" applyAlignment="1">
      <alignment horizontal="center" vertical="center"/>
    </xf>
    <xf numFmtId="0" fontId="4" fillId="2" borderId="0" xfId="0" applyFont="1" applyFill="1" applyBorder="1"/>
    <xf numFmtId="0" fontId="1" fillId="2" borderId="0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3" fontId="8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vertical="center" wrapText="1"/>
    </xf>
    <xf numFmtId="0" fontId="6" fillId="2" borderId="0" xfId="0" applyFont="1" applyFill="1" applyAlignment="1">
      <alignment horizontal="center" vertical="center" wrapText="1"/>
    </xf>
    <xf numFmtId="165" fontId="8" fillId="2" borderId="1" xfId="0" applyNumberFormat="1" applyFont="1" applyFill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6"/>
  <sheetViews>
    <sheetView tabSelected="1" topLeftCell="A105" workbookViewId="0">
      <selection activeCell="K63" sqref="K63"/>
    </sheetView>
  </sheetViews>
  <sheetFormatPr defaultRowHeight="12.75" x14ac:dyDescent="0.2"/>
  <cols>
    <col min="1" max="1" width="54.85546875" style="15" customWidth="1"/>
    <col min="2" max="2" width="17.85546875" style="16" customWidth="1"/>
    <col min="3" max="3" width="14.28515625" style="6" customWidth="1"/>
    <col min="4" max="4" width="15.42578125" style="6" customWidth="1"/>
    <col min="5" max="5" width="15.7109375" style="6" customWidth="1"/>
    <col min="6" max="6" width="17.140625" style="6" customWidth="1"/>
    <col min="7" max="7" width="16" style="6" customWidth="1"/>
    <col min="8" max="9" width="15.85546875" style="6" customWidth="1"/>
    <col min="10" max="10" width="9.140625" style="6"/>
    <col min="11" max="11" width="20.85546875" style="6" customWidth="1"/>
    <col min="12" max="16384" width="9.140625" style="6"/>
  </cols>
  <sheetData>
    <row r="1" spans="1:11" ht="41.25" customHeight="1" x14ac:dyDescent="0.2">
      <c r="A1" s="25" t="s">
        <v>124</v>
      </c>
      <c r="B1" s="25"/>
      <c r="C1" s="25"/>
      <c r="D1" s="25"/>
      <c r="E1" s="25"/>
      <c r="F1" s="25"/>
      <c r="G1" s="25"/>
      <c r="H1" s="25"/>
      <c r="I1" s="25"/>
    </row>
    <row r="2" spans="1:11" ht="27" customHeight="1" x14ac:dyDescent="0.25">
      <c r="A2" s="8"/>
      <c r="B2" s="9"/>
      <c r="C2" s="1"/>
      <c r="D2" s="1"/>
      <c r="E2" s="1"/>
      <c r="F2" s="1"/>
      <c r="G2" s="1"/>
      <c r="H2" s="1"/>
      <c r="I2" s="10" t="s">
        <v>2</v>
      </c>
    </row>
    <row r="3" spans="1:11" ht="80.25" customHeight="1" x14ac:dyDescent="0.2">
      <c r="A3" s="2" t="s">
        <v>0</v>
      </c>
      <c r="B3" s="11" t="s">
        <v>117</v>
      </c>
      <c r="C3" s="2" t="s">
        <v>3</v>
      </c>
      <c r="D3" s="2" t="s">
        <v>121</v>
      </c>
      <c r="E3" s="2" t="s">
        <v>4</v>
      </c>
      <c r="F3" s="2" t="s">
        <v>122</v>
      </c>
      <c r="G3" s="2" t="s">
        <v>4</v>
      </c>
      <c r="H3" s="2" t="s">
        <v>1</v>
      </c>
      <c r="I3" s="2" t="s">
        <v>5</v>
      </c>
      <c r="J3" s="20"/>
      <c r="K3" s="21"/>
    </row>
    <row r="4" spans="1:11" ht="15" x14ac:dyDescent="0.25">
      <c r="A4" s="2">
        <v>1</v>
      </c>
      <c r="B4" s="12">
        <v>2</v>
      </c>
      <c r="C4" s="3">
        <v>3</v>
      </c>
      <c r="D4" s="3">
        <v>4</v>
      </c>
      <c r="E4" s="3">
        <v>5</v>
      </c>
      <c r="F4" s="3">
        <v>6</v>
      </c>
      <c r="G4" s="3">
        <v>7</v>
      </c>
      <c r="H4" s="3">
        <v>8</v>
      </c>
      <c r="I4" s="3">
        <v>9</v>
      </c>
    </row>
    <row r="5" spans="1:11" ht="42.75" x14ac:dyDescent="0.2">
      <c r="A5" s="22" t="s">
        <v>6</v>
      </c>
      <c r="B5" s="4">
        <f>SUM(B6+B9+B14+B18+B21)</f>
        <v>476997.55757000006</v>
      </c>
      <c r="C5" s="5">
        <f t="shared" ref="C5:C24" si="0">B24/$B$126</f>
        <v>9.4819772134118949E-3</v>
      </c>
      <c r="D5" s="4">
        <f>SUM(D6+D9+D14+D18+D21)</f>
        <v>513194.56000000006</v>
      </c>
      <c r="E5" s="5">
        <f t="shared" ref="E5:E36" si="1">D5/$D$126</f>
        <v>0.66491356058723239</v>
      </c>
      <c r="F5" s="4">
        <f>SUM(F6+F9+F14+F18+F21)</f>
        <v>512858.94386000006</v>
      </c>
      <c r="G5" s="5">
        <f t="shared" ref="G5:G36" si="2">F5/$F$126</f>
        <v>0.66800629739401318</v>
      </c>
      <c r="H5" s="4">
        <f>F5/B5*100-100</f>
        <v>7.5181488292499949</v>
      </c>
      <c r="I5" s="17">
        <f>F5/D5*100</f>
        <v>99.934602553074598</v>
      </c>
    </row>
    <row r="6" spans="1:11" ht="38.25" customHeight="1" x14ac:dyDescent="0.2">
      <c r="A6" s="13" t="s">
        <v>7</v>
      </c>
      <c r="B6" s="4">
        <f>B7+B8</f>
        <v>118062.9</v>
      </c>
      <c r="C6" s="5">
        <f t="shared" si="0"/>
        <v>2.3387188266021621E-2</v>
      </c>
      <c r="D6" s="4">
        <f>D7+D8</f>
        <v>126604.28</v>
      </c>
      <c r="E6" s="5">
        <f t="shared" si="1"/>
        <v>0.16403311562847223</v>
      </c>
      <c r="F6" s="4">
        <f>F7+F8</f>
        <v>126587.386</v>
      </c>
      <c r="G6" s="5">
        <f t="shared" si="2"/>
        <v>0.16488192714784788</v>
      </c>
      <c r="H6" s="4">
        <f t="shared" ref="H6:H74" si="3">F6/B6*100-100</f>
        <v>7.2202918952524442</v>
      </c>
      <c r="I6" s="17">
        <f t="shared" ref="I6:I74" si="4">F6/D6*100</f>
        <v>99.986656059337008</v>
      </c>
    </row>
    <row r="7" spans="1:11" ht="45" x14ac:dyDescent="0.2">
      <c r="A7" s="7" t="s">
        <v>9</v>
      </c>
      <c r="B7" s="4">
        <v>118062.9</v>
      </c>
      <c r="C7" s="5">
        <f t="shared" si="0"/>
        <v>4.7982931215223741E-3</v>
      </c>
      <c r="D7" s="4">
        <v>126604.28</v>
      </c>
      <c r="E7" s="5">
        <f t="shared" si="1"/>
        <v>0.16403311562847223</v>
      </c>
      <c r="F7" s="4">
        <v>126587.386</v>
      </c>
      <c r="G7" s="5">
        <f t="shared" si="2"/>
        <v>0.16488192714784788</v>
      </c>
      <c r="H7" s="4">
        <f t="shared" si="3"/>
        <v>7.2202918952524442</v>
      </c>
      <c r="I7" s="17">
        <f t="shared" si="4"/>
        <v>99.986656059337008</v>
      </c>
    </row>
    <row r="8" spans="1:11" ht="30" hidden="1" x14ac:dyDescent="0.2">
      <c r="A8" s="7" t="s">
        <v>10</v>
      </c>
      <c r="B8" s="4">
        <v>0</v>
      </c>
      <c r="C8" s="5">
        <f t="shared" si="0"/>
        <v>0</v>
      </c>
      <c r="D8" s="4">
        <v>0</v>
      </c>
      <c r="E8" s="5">
        <f t="shared" si="1"/>
        <v>0</v>
      </c>
      <c r="F8" s="4">
        <v>0</v>
      </c>
      <c r="G8" s="5">
        <f t="shared" si="2"/>
        <v>0</v>
      </c>
      <c r="H8" s="4" t="e">
        <f t="shared" si="3"/>
        <v>#DIV/0!</v>
      </c>
      <c r="I8" s="17" t="e">
        <f t="shared" si="4"/>
        <v>#DIV/0!</v>
      </c>
    </row>
    <row r="9" spans="1:11" ht="30" x14ac:dyDescent="0.2">
      <c r="A9" s="13" t="s">
        <v>8</v>
      </c>
      <c r="B9" s="4">
        <f>SUM(B10:B13)</f>
        <v>310387.36231</v>
      </c>
      <c r="C9" s="5">
        <f t="shared" si="0"/>
        <v>2.2585428701297761E-3</v>
      </c>
      <c r="D9" s="4">
        <f>SUM(D10:D13)</f>
        <v>338248.9</v>
      </c>
      <c r="E9" s="5">
        <f t="shared" si="1"/>
        <v>0.43824759261617019</v>
      </c>
      <c r="F9" s="4">
        <f>SUM(F10:F13)</f>
        <v>338247.76119000005</v>
      </c>
      <c r="G9" s="5">
        <f t="shared" si="2"/>
        <v>0.44057267063285627</v>
      </c>
      <c r="H9" s="4">
        <f t="shared" si="3"/>
        <v>8.9760094201819953</v>
      </c>
      <c r="I9" s="17">
        <f t="shared" si="4"/>
        <v>99.999663321891077</v>
      </c>
    </row>
    <row r="10" spans="1:11" ht="45" x14ac:dyDescent="0.2">
      <c r="A10" s="7" t="s">
        <v>11</v>
      </c>
      <c r="B10" s="4">
        <v>308285.05231</v>
      </c>
      <c r="C10" s="5">
        <f t="shared" si="0"/>
        <v>2.0500271282924282E-2</v>
      </c>
      <c r="D10" s="4">
        <v>336341.5</v>
      </c>
      <c r="E10" s="5">
        <f t="shared" si="1"/>
        <v>0.43577629571570398</v>
      </c>
      <c r="F10" s="4">
        <v>336340.36119000003</v>
      </c>
      <c r="G10" s="5">
        <f t="shared" si="2"/>
        <v>0.43808825415362029</v>
      </c>
      <c r="H10" s="4">
        <f t="shared" si="3"/>
        <v>9.1004441083924519</v>
      </c>
      <c r="I10" s="17">
        <f t="shared" si="4"/>
        <v>99.999661412582157</v>
      </c>
    </row>
    <row r="11" spans="1:11" ht="39" hidden="1" customHeight="1" x14ac:dyDescent="0.2">
      <c r="A11" s="7" t="s">
        <v>12</v>
      </c>
      <c r="B11" s="4">
        <v>0</v>
      </c>
      <c r="C11" s="5">
        <f t="shared" si="0"/>
        <v>2.0500271282924282E-2</v>
      </c>
      <c r="D11" s="4">
        <v>0</v>
      </c>
      <c r="E11" s="5">
        <f t="shared" si="1"/>
        <v>0</v>
      </c>
      <c r="F11" s="4">
        <v>0</v>
      </c>
      <c r="G11" s="5">
        <f t="shared" si="2"/>
        <v>0</v>
      </c>
      <c r="H11" s="4" t="e">
        <f t="shared" si="3"/>
        <v>#DIV/0!</v>
      </c>
      <c r="I11" s="17" t="e">
        <f t="shared" si="4"/>
        <v>#DIV/0!</v>
      </c>
    </row>
    <row r="12" spans="1:11" ht="74.25" customHeight="1" x14ac:dyDescent="0.2">
      <c r="A12" s="7" t="s">
        <v>13</v>
      </c>
      <c r="B12" s="4">
        <v>1005</v>
      </c>
      <c r="C12" s="5">
        <f t="shared" si="0"/>
        <v>0</v>
      </c>
      <c r="D12" s="4">
        <v>0</v>
      </c>
      <c r="E12" s="5">
        <f t="shared" si="1"/>
        <v>0</v>
      </c>
      <c r="F12" s="4">
        <v>0</v>
      </c>
      <c r="G12" s="5">
        <f t="shared" si="2"/>
        <v>0</v>
      </c>
      <c r="H12" s="4">
        <f t="shared" si="3"/>
        <v>-100</v>
      </c>
      <c r="I12" s="17" t="s">
        <v>82</v>
      </c>
    </row>
    <row r="13" spans="1:11" ht="68.25" customHeight="1" x14ac:dyDescent="0.2">
      <c r="A13" s="7" t="s">
        <v>96</v>
      </c>
      <c r="B13" s="4">
        <v>1097.31</v>
      </c>
      <c r="C13" s="5">
        <f t="shared" si="0"/>
        <v>0</v>
      </c>
      <c r="D13" s="4">
        <v>1907.4</v>
      </c>
      <c r="E13" s="5">
        <f t="shared" si="1"/>
        <v>2.4712969004661448E-3</v>
      </c>
      <c r="F13" s="4">
        <v>1907.4</v>
      </c>
      <c r="G13" s="5">
        <f t="shared" si="2"/>
        <v>2.4844164792359731E-3</v>
      </c>
      <c r="H13" s="4" t="s">
        <v>82</v>
      </c>
      <c r="I13" s="17">
        <f t="shared" si="4"/>
        <v>100</v>
      </c>
    </row>
    <row r="14" spans="1:11" ht="30" x14ac:dyDescent="0.2">
      <c r="A14" s="13" t="s">
        <v>14</v>
      </c>
      <c r="B14" s="4">
        <f>SUM(B15:B17)</f>
        <v>19450.334000000003</v>
      </c>
      <c r="C14" s="5">
        <f t="shared" si="0"/>
        <v>3.3076819332345297E-2</v>
      </c>
      <c r="D14" s="4">
        <f>SUM(D15:D17)</f>
        <v>19905.5</v>
      </c>
      <c r="E14" s="5">
        <f t="shared" si="1"/>
        <v>2.5790290684821665E-2</v>
      </c>
      <c r="F14" s="4">
        <f>SUM(F15:F17)</f>
        <v>19905.5</v>
      </c>
      <c r="G14" s="5">
        <f t="shared" si="2"/>
        <v>2.592720573945248E-2</v>
      </c>
      <c r="H14" s="4">
        <f t="shared" si="3"/>
        <v>2.3401449044525293</v>
      </c>
      <c r="I14" s="17">
        <f t="shared" si="4"/>
        <v>100</v>
      </c>
    </row>
    <row r="15" spans="1:11" ht="32.25" customHeight="1" x14ac:dyDescent="0.2">
      <c r="A15" s="7" t="s">
        <v>15</v>
      </c>
      <c r="B15" s="4">
        <v>16388.434000000001</v>
      </c>
      <c r="C15" s="5">
        <f t="shared" si="0"/>
        <v>2.5083271474482326E-2</v>
      </c>
      <c r="D15" s="4">
        <v>19905.5</v>
      </c>
      <c r="E15" s="5">
        <f t="shared" si="1"/>
        <v>2.5790290684821665E-2</v>
      </c>
      <c r="F15" s="4">
        <v>19905.5</v>
      </c>
      <c r="G15" s="5">
        <f t="shared" si="2"/>
        <v>2.592720573945248E-2</v>
      </c>
      <c r="H15" s="4">
        <f t="shared" si="3"/>
        <v>21.460659389420613</v>
      </c>
      <c r="I15" s="17">
        <f t="shared" si="4"/>
        <v>100</v>
      </c>
    </row>
    <row r="16" spans="1:11" ht="37.5" hidden="1" customHeight="1" x14ac:dyDescent="0.2">
      <c r="A16" s="7" t="s">
        <v>16</v>
      </c>
      <c r="B16" s="4">
        <v>0</v>
      </c>
      <c r="C16" s="5">
        <f t="shared" si="0"/>
        <v>7.9935478578629718E-3</v>
      </c>
      <c r="D16" s="4">
        <v>0</v>
      </c>
      <c r="E16" s="5">
        <f t="shared" si="1"/>
        <v>0</v>
      </c>
      <c r="F16" s="4">
        <v>0</v>
      </c>
      <c r="G16" s="5">
        <f t="shared" si="2"/>
        <v>0</v>
      </c>
      <c r="H16" s="4" t="e">
        <f t="shared" si="3"/>
        <v>#DIV/0!</v>
      </c>
      <c r="I16" s="17" t="e">
        <f t="shared" si="4"/>
        <v>#DIV/0!</v>
      </c>
    </row>
    <row r="17" spans="1:9" ht="77.25" customHeight="1" x14ac:dyDescent="0.2">
      <c r="A17" s="7" t="s">
        <v>13</v>
      </c>
      <c r="B17" s="4">
        <v>3061.9</v>
      </c>
      <c r="C17" s="5">
        <f t="shared" si="0"/>
        <v>1.0955398916515233E-2</v>
      </c>
      <c r="D17" s="4">
        <v>0</v>
      </c>
      <c r="E17" s="5">
        <f t="shared" si="1"/>
        <v>0</v>
      </c>
      <c r="F17" s="4">
        <v>0</v>
      </c>
      <c r="G17" s="5">
        <f t="shared" si="2"/>
        <v>0</v>
      </c>
      <c r="H17" s="4">
        <f t="shared" si="3"/>
        <v>-100</v>
      </c>
      <c r="I17" s="17" t="s">
        <v>82</v>
      </c>
    </row>
    <row r="18" spans="1:9" ht="30" customHeight="1" x14ac:dyDescent="0.2">
      <c r="A18" s="13" t="s">
        <v>17</v>
      </c>
      <c r="B18" s="4">
        <f>SUM(B19:B20)</f>
        <v>107.9622</v>
      </c>
      <c r="C18" s="5">
        <f t="shared" si="0"/>
        <v>1.6344345816142743E-2</v>
      </c>
      <c r="D18" s="4">
        <f>SUM(D19:D20)</f>
        <v>159.78</v>
      </c>
      <c r="E18" s="5">
        <f t="shared" si="1"/>
        <v>2.0701678659771448E-4</v>
      </c>
      <c r="F18" s="4">
        <f>SUM(F19:F20)</f>
        <v>159.61189999999999</v>
      </c>
      <c r="G18" s="5">
        <f t="shared" si="2"/>
        <v>2.0789684106226495E-4</v>
      </c>
      <c r="H18" s="4">
        <f t="shared" si="3"/>
        <v>47.840540485466192</v>
      </c>
      <c r="I18" s="17">
        <f t="shared" si="4"/>
        <v>99.894792840155205</v>
      </c>
    </row>
    <row r="19" spans="1:9" ht="30" customHeight="1" x14ac:dyDescent="0.2">
      <c r="A19" s="7" t="s">
        <v>18</v>
      </c>
      <c r="B19" s="4">
        <v>107.9622</v>
      </c>
      <c r="C19" s="5">
        <f t="shared" si="0"/>
        <v>1.6344345816142743E-2</v>
      </c>
      <c r="D19" s="4">
        <v>159.78</v>
      </c>
      <c r="E19" s="5">
        <f t="shared" si="1"/>
        <v>2.0701678659771448E-4</v>
      </c>
      <c r="F19" s="4">
        <v>159.61189999999999</v>
      </c>
      <c r="G19" s="5">
        <f t="shared" si="2"/>
        <v>2.0789684106226495E-4</v>
      </c>
      <c r="H19" s="4">
        <f t="shared" si="3"/>
        <v>47.840540485466192</v>
      </c>
      <c r="I19" s="17">
        <f t="shared" si="4"/>
        <v>99.894792840155205</v>
      </c>
    </row>
    <row r="20" spans="1:9" ht="51" hidden="1" customHeight="1" x14ac:dyDescent="0.2">
      <c r="A20" s="7" t="s">
        <v>19</v>
      </c>
      <c r="B20" s="4">
        <v>0</v>
      </c>
      <c r="C20" s="5">
        <f t="shared" si="0"/>
        <v>2.1706332311212807E-2</v>
      </c>
      <c r="D20" s="4">
        <v>0</v>
      </c>
      <c r="E20" s="5">
        <f t="shared" si="1"/>
        <v>0</v>
      </c>
      <c r="F20" s="4">
        <v>0</v>
      </c>
      <c r="G20" s="5">
        <f t="shared" si="2"/>
        <v>0</v>
      </c>
      <c r="H20" s="4" t="e">
        <f t="shared" si="3"/>
        <v>#DIV/0!</v>
      </c>
      <c r="I20" s="17" t="e">
        <f t="shared" si="4"/>
        <v>#DIV/0!</v>
      </c>
    </row>
    <row r="21" spans="1:9" ht="35.25" customHeight="1" x14ac:dyDescent="0.2">
      <c r="A21" s="13" t="s">
        <v>58</v>
      </c>
      <c r="B21" s="4">
        <v>28988.999059999998</v>
      </c>
      <c r="C21" s="5">
        <f t="shared" si="0"/>
        <v>1.7582399482511623E-2</v>
      </c>
      <c r="D21" s="4">
        <v>28276.1</v>
      </c>
      <c r="E21" s="5">
        <f t="shared" si="1"/>
        <v>3.6635544871170572E-2</v>
      </c>
      <c r="F21" s="4">
        <v>27958.68477</v>
      </c>
      <c r="G21" s="5">
        <f t="shared" si="2"/>
        <v>3.6416597032794283E-2</v>
      </c>
      <c r="H21" s="4">
        <f t="shared" si="3"/>
        <v>-3.5541561399464143</v>
      </c>
      <c r="I21" s="17">
        <f t="shared" si="4"/>
        <v>98.87744338858613</v>
      </c>
    </row>
    <row r="22" spans="1:9" ht="45" customHeight="1" x14ac:dyDescent="0.2">
      <c r="A22" s="22" t="s">
        <v>20</v>
      </c>
      <c r="B22" s="4">
        <f>SUM(B23+B29+B33+B36)</f>
        <v>84941.03039</v>
      </c>
      <c r="C22" s="5">
        <f t="shared" si="0"/>
        <v>1.0475387462151731E-2</v>
      </c>
      <c r="D22" s="4">
        <f>SUM(D23+D29+D33+D36)</f>
        <v>82471.684769999993</v>
      </c>
      <c r="E22" s="5">
        <f t="shared" si="1"/>
        <v>0.10685331810229734</v>
      </c>
      <c r="F22" s="4">
        <f>SUM(F23+F29+F33+F36)</f>
        <v>82468.373849999989</v>
      </c>
      <c r="G22" s="5">
        <f t="shared" si="2"/>
        <v>0.10741626665027416</v>
      </c>
      <c r="H22" s="4">
        <f t="shared" si="3"/>
        <v>-2.9110272487242099</v>
      </c>
      <c r="I22" s="17">
        <f t="shared" si="4"/>
        <v>99.995985385760903</v>
      </c>
    </row>
    <row r="23" spans="1:9" ht="45" x14ac:dyDescent="0.2">
      <c r="A23" s="13" t="s">
        <v>21</v>
      </c>
      <c r="B23" s="4">
        <f>SUM(B24:B28)</f>
        <v>32466.060650000003</v>
      </c>
      <c r="C23" s="5">
        <f t="shared" si="0"/>
        <v>4.054411368867309E-3</v>
      </c>
      <c r="D23" s="4">
        <f>SUM(D24:D28)</f>
        <v>37670.921609999998</v>
      </c>
      <c r="E23" s="5">
        <f t="shared" si="1"/>
        <v>4.8807817873805233E-2</v>
      </c>
      <c r="F23" s="4">
        <f>SUM(F24:F28)</f>
        <v>37670.482509999994</v>
      </c>
      <c r="G23" s="5">
        <f t="shared" si="2"/>
        <v>4.9066356049394189E-2</v>
      </c>
      <c r="H23" s="4">
        <f t="shared" si="3"/>
        <v>16.030346016124966</v>
      </c>
      <c r="I23" s="17">
        <f t="shared" si="4"/>
        <v>99.998834379459709</v>
      </c>
    </row>
    <row r="24" spans="1:9" ht="30" x14ac:dyDescent="0.2">
      <c r="A24" s="7" t="s">
        <v>22</v>
      </c>
      <c r="B24" s="4">
        <v>7710.3249999999998</v>
      </c>
      <c r="C24" s="5">
        <f t="shared" si="0"/>
        <v>3.0526006514925816E-3</v>
      </c>
      <c r="D24" s="4">
        <v>9651.4216099999994</v>
      </c>
      <c r="E24" s="5">
        <f t="shared" si="1"/>
        <v>1.250473330705933E-2</v>
      </c>
      <c r="F24" s="4">
        <v>9651.4216099999994</v>
      </c>
      <c r="G24" s="5">
        <f t="shared" si="2"/>
        <v>1.2571118221630588E-2</v>
      </c>
      <c r="H24" s="4">
        <f t="shared" si="3"/>
        <v>25.175289109084247</v>
      </c>
      <c r="I24" s="17">
        <f t="shared" si="4"/>
        <v>100</v>
      </c>
    </row>
    <row r="25" spans="1:9" ht="15" x14ac:dyDescent="0.2">
      <c r="A25" s="7" t="s">
        <v>23</v>
      </c>
      <c r="B25" s="4">
        <v>19017.428360000002</v>
      </c>
      <c r="C25" s="5">
        <f t="shared" ref="C25:C31" si="5">B46/$B$126</f>
        <v>0</v>
      </c>
      <c r="D25" s="4">
        <v>20903.030999999999</v>
      </c>
      <c r="E25" s="5">
        <f t="shared" si="1"/>
        <v>2.7082728174817938E-2</v>
      </c>
      <c r="F25" s="4">
        <v>20902.591899999999</v>
      </c>
      <c r="G25" s="5">
        <f t="shared" si="2"/>
        <v>2.7225932565326814E-2</v>
      </c>
      <c r="H25" s="4">
        <f t="shared" si="3"/>
        <v>9.9128205155494413</v>
      </c>
      <c r="I25" s="17">
        <f t="shared" si="4"/>
        <v>99.997899347707047</v>
      </c>
    </row>
    <row r="26" spans="1:9" ht="30.75" customHeight="1" x14ac:dyDescent="0.2">
      <c r="A26" s="7" t="s">
        <v>24</v>
      </c>
      <c r="B26" s="4">
        <v>3901.76</v>
      </c>
      <c r="C26" s="5">
        <f t="shared" si="5"/>
        <v>0</v>
      </c>
      <c r="D26" s="4">
        <v>7116.4690000000001</v>
      </c>
      <c r="E26" s="5">
        <f t="shared" si="1"/>
        <v>9.2203563919279665E-3</v>
      </c>
      <c r="F26" s="4">
        <v>7116.4690000000001</v>
      </c>
      <c r="G26" s="5">
        <f t="shared" si="2"/>
        <v>9.2693052624367965E-3</v>
      </c>
      <c r="H26" s="4">
        <f t="shared" si="3"/>
        <v>82.391254203231341</v>
      </c>
      <c r="I26" s="17">
        <f t="shared" si="4"/>
        <v>100</v>
      </c>
    </row>
    <row r="27" spans="1:9" ht="44.25" hidden="1" customHeight="1" x14ac:dyDescent="0.2">
      <c r="A27" s="7" t="s">
        <v>83</v>
      </c>
      <c r="B27" s="4">
        <v>0</v>
      </c>
      <c r="C27" s="5">
        <f t="shared" si="5"/>
        <v>4.1239328287011835E-3</v>
      </c>
      <c r="D27" s="4">
        <v>0</v>
      </c>
      <c r="E27" s="5">
        <f t="shared" si="1"/>
        <v>0</v>
      </c>
      <c r="F27" s="4">
        <v>0</v>
      </c>
      <c r="G27" s="5">
        <f t="shared" si="2"/>
        <v>0</v>
      </c>
      <c r="H27" s="4" t="e">
        <f t="shared" si="3"/>
        <v>#DIV/0!</v>
      </c>
      <c r="I27" s="17" t="e">
        <f t="shared" si="4"/>
        <v>#DIV/0!</v>
      </c>
    </row>
    <row r="28" spans="1:9" ht="44.25" customHeight="1" x14ac:dyDescent="0.2">
      <c r="A28" s="7" t="s">
        <v>83</v>
      </c>
      <c r="B28" s="4">
        <v>1836.54729</v>
      </c>
      <c r="C28" s="5">
        <f t="shared" si="5"/>
        <v>4.1239328287011835E-3</v>
      </c>
      <c r="D28" s="4">
        <v>0</v>
      </c>
      <c r="E28" s="5">
        <f t="shared" si="1"/>
        <v>0</v>
      </c>
      <c r="F28" s="4">
        <v>0</v>
      </c>
      <c r="G28" s="5">
        <f t="shared" si="2"/>
        <v>0</v>
      </c>
      <c r="H28" s="4">
        <f t="shared" si="3"/>
        <v>-100</v>
      </c>
      <c r="I28" s="17" t="s">
        <v>82</v>
      </c>
    </row>
    <row r="29" spans="1:9" ht="45" x14ac:dyDescent="0.2">
      <c r="A29" s="13" t="s">
        <v>25</v>
      </c>
      <c r="B29" s="4">
        <f>SUM(B30)</f>
        <v>16669.915000000001</v>
      </c>
      <c r="C29" s="5">
        <f t="shared" si="5"/>
        <v>0</v>
      </c>
      <c r="D29" s="4">
        <f>SUM(D30:D32)</f>
        <v>27109.272530000002</v>
      </c>
      <c r="E29" s="5">
        <f t="shared" si="1"/>
        <v>3.5123760709489887E-2</v>
      </c>
      <c r="F29" s="4">
        <f>SUM(F30:F32)</f>
        <v>27109.272530000002</v>
      </c>
      <c r="G29" s="5">
        <f t="shared" si="2"/>
        <v>3.5310225130350779E-2</v>
      </c>
      <c r="H29" s="4">
        <f t="shared" si="3"/>
        <v>62.623939774138023</v>
      </c>
      <c r="I29" s="17">
        <f t="shared" si="4"/>
        <v>100</v>
      </c>
    </row>
    <row r="30" spans="1:9" ht="83.25" customHeight="1" x14ac:dyDescent="0.2">
      <c r="A30" s="7" t="s">
        <v>26</v>
      </c>
      <c r="B30" s="4">
        <v>16669.915000000001</v>
      </c>
      <c r="C30" s="5">
        <f t="shared" si="5"/>
        <v>0</v>
      </c>
      <c r="D30" s="4">
        <v>17638.2</v>
      </c>
      <c r="E30" s="5">
        <f t="shared" si="1"/>
        <v>2.2852694238126223E-2</v>
      </c>
      <c r="F30" s="4">
        <v>17638.2</v>
      </c>
      <c r="G30" s="5">
        <f t="shared" si="2"/>
        <v>2.297401423092164E-2</v>
      </c>
      <c r="H30" s="4">
        <f t="shared" si="3"/>
        <v>5.8085779081656881</v>
      </c>
      <c r="I30" s="17">
        <f t="shared" si="4"/>
        <v>100</v>
      </c>
    </row>
    <row r="31" spans="1:9" ht="51" customHeight="1" x14ac:dyDescent="0.2">
      <c r="A31" s="7" t="s">
        <v>106</v>
      </c>
      <c r="B31" s="4">
        <v>0</v>
      </c>
      <c r="C31" s="5">
        <f t="shared" si="5"/>
        <v>0</v>
      </c>
      <c r="D31" s="4">
        <v>6890.0093699999998</v>
      </c>
      <c r="E31" s="5">
        <f t="shared" si="1"/>
        <v>8.9269470484763004E-3</v>
      </c>
      <c r="F31" s="4">
        <v>6890.0093699999998</v>
      </c>
      <c r="G31" s="5">
        <f t="shared" si="2"/>
        <v>8.9743382724747113E-3</v>
      </c>
      <c r="H31" s="4" t="s">
        <v>82</v>
      </c>
      <c r="I31" s="17">
        <f t="shared" si="4"/>
        <v>100</v>
      </c>
    </row>
    <row r="32" spans="1:9" ht="57" customHeight="1" x14ac:dyDescent="0.2">
      <c r="A32" s="7" t="s">
        <v>97</v>
      </c>
      <c r="B32" s="4">
        <v>0</v>
      </c>
      <c r="C32" s="5">
        <f t="shared" ref="C32:C40" si="6">B52/$B$126</f>
        <v>0</v>
      </c>
      <c r="D32" s="4">
        <v>2581.0631600000002</v>
      </c>
      <c r="E32" s="5">
        <f t="shared" si="1"/>
        <v>3.3441194228873614E-3</v>
      </c>
      <c r="F32" s="4">
        <v>2581.0631600000002</v>
      </c>
      <c r="G32" s="5">
        <f t="shared" si="2"/>
        <v>3.3618726269544273E-3</v>
      </c>
      <c r="H32" s="4" t="s">
        <v>82</v>
      </c>
      <c r="I32" s="17">
        <f t="shared" si="4"/>
        <v>100</v>
      </c>
    </row>
    <row r="33" spans="1:9" ht="33.75" customHeight="1" x14ac:dyDescent="0.2">
      <c r="A33" s="13" t="s">
        <v>27</v>
      </c>
      <c r="B33" s="4">
        <f>SUM(B34:B35)</f>
        <v>26896.6083</v>
      </c>
      <c r="C33" s="5">
        <f t="shared" si="6"/>
        <v>0</v>
      </c>
      <c r="D33" s="4">
        <f>SUM(D34:D35)</f>
        <v>8908.2906299999995</v>
      </c>
      <c r="E33" s="5">
        <f t="shared" si="1"/>
        <v>1.1541905747284574E-2</v>
      </c>
      <c r="F33" s="4">
        <f>SUM(F34:F35)</f>
        <v>8908.1852299999991</v>
      </c>
      <c r="G33" s="5">
        <f t="shared" si="2"/>
        <v>1.1603041934307693E-2</v>
      </c>
      <c r="H33" s="4">
        <f t="shared" si="3"/>
        <v>-66.879893811741312</v>
      </c>
      <c r="I33" s="17">
        <f t="shared" si="4"/>
        <v>99.998816832494825</v>
      </c>
    </row>
    <row r="34" spans="1:9" ht="33" customHeight="1" x14ac:dyDescent="0.2">
      <c r="A34" s="7" t="s">
        <v>28</v>
      </c>
      <c r="B34" s="4">
        <v>20396.6083</v>
      </c>
      <c r="C34" s="5">
        <f t="shared" si="6"/>
        <v>2.0275600556270656E-2</v>
      </c>
      <c r="D34" s="4">
        <v>6783.2906300000004</v>
      </c>
      <c r="E34" s="5">
        <f t="shared" si="1"/>
        <v>8.7886783626297798E-3</v>
      </c>
      <c r="F34" s="4">
        <v>6783.18523</v>
      </c>
      <c r="G34" s="5">
        <f t="shared" si="2"/>
        <v>8.8351982631446231E-3</v>
      </c>
      <c r="H34" s="4">
        <f t="shared" si="3"/>
        <v>-66.743562801076109</v>
      </c>
      <c r="I34" s="17">
        <f t="shared" si="4"/>
        <v>99.998446181864381</v>
      </c>
    </row>
    <row r="35" spans="1:9" ht="48.75" customHeight="1" x14ac:dyDescent="0.2">
      <c r="A35" s="7" t="s">
        <v>59</v>
      </c>
      <c r="B35" s="4">
        <v>6500</v>
      </c>
      <c r="C35" s="5">
        <f t="shared" si="6"/>
        <v>0</v>
      </c>
      <c r="D35" s="4">
        <v>2125</v>
      </c>
      <c r="E35" s="5">
        <f t="shared" si="1"/>
        <v>2.7532273846547959E-3</v>
      </c>
      <c r="F35" s="4">
        <v>2125</v>
      </c>
      <c r="G35" s="5">
        <f t="shared" si="2"/>
        <v>2.7678436711630712E-3</v>
      </c>
      <c r="H35" s="4">
        <f t="shared" si="3"/>
        <v>-67.307692307692307</v>
      </c>
      <c r="I35" s="17">
        <f t="shared" si="4"/>
        <v>100</v>
      </c>
    </row>
    <row r="36" spans="1:9" ht="35.25" customHeight="1" x14ac:dyDescent="0.2">
      <c r="A36" s="13" t="s">
        <v>60</v>
      </c>
      <c r="B36" s="4">
        <v>8908.4464399999997</v>
      </c>
      <c r="C36" s="5">
        <f t="shared" si="6"/>
        <v>0</v>
      </c>
      <c r="D36" s="4">
        <v>8783.2000000000007</v>
      </c>
      <c r="E36" s="5">
        <f t="shared" si="1"/>
        <v>1.1379833771717649E-2</v>
      </c>
      <c r="F36" s="4">
        <v>8780.4335800000008</v>
      </c>
      <c r="G36" s="5">
        <f t="shared" si="2"/>
        <v>1.1436643536221511E-2</v>
      </c>
      <c r="H36" s="4">
        <f t="shared" si="3"/>
        <v>-1.4369829898196969</v>
      </c>
      <c r="I36" s="17">
        <f t="shared" si="4"/>
        <v>99.968503278987157</v>
      </c>
    </row>
    <row r="37" spans="1:9" ht="42.75" x14ac:dyDescent="0.2">
      <c r="A37" s="22" t="s">
        <v>57</v>
      </c>
      <c r="B37" s="4">
        <f>B38</f>
        <v>13290.5</v>
      </c>
      <c r="C37" s="5">
        <f t="shared" si="6"/>
        <v>5.274414608054093E-3</v>
      </c>
      <c r="D37" s="4">
        <f>D38</f>
        <v>100</v>
      </c>
      <c r="E37" s="5">
        <f t="shared" ref="E37:E68" si="7">D37/$D$126</f>
        <v>1.2956364163081393E-4</v>
      </c>
      <c r="F37" s="4">
        <f>F38</f>
        <v>100</v>
      </c>
      <c r="G37" s="5">
        <f t="shared" ref="G37:G68" si="8">F37/$F$126</f>
        <v>1.3025146687826219E-4</v>
      </c>
      <c r="H37" s="4">
        <f t="shared" si="3"/>
        <v>-99.247582859937552</v>
      </c>
      <c r="I37" s="17">
        <f t="shared" si="4"/>
        <v>100</v>
      </c>
    </row>
    <row r="38" spans="1:9" ht="45.75" customHeight="1" x14ac:dyDescent="0.2">
      <c r="A38" s="7" t="s">
        <v>30</v>
      </c>
      <c r="B38" s="4">
        <v>13290.5</v>
      </c>
      <c r="C38" s="5">
        <f t="shared" si="6"/>
        <v>5.274414608054093E-3</v>
      </c>
      <c r="D38" s="4">
        <v>100</v>
      </c>
      <c r="E38" s="5">
        <f t="shared" si="7"/>
        <v>1.2956364163081393E-4</v>
      </c>
      <c r="F38" s="4">
        <v>100</v>
      </c>
      <c r="G38" s="5">
        <f t="shared" si="8"/>
        <v>1.3025146687826219E-4</v>
      </c>
      <c r="H38" s="4">
        <f t="shared" si="3"/>
        <v>-99.247582859937552</v>
      </c>
      <c r="I38" s="17">
        <f t="shared" si="4"/>
        <v>100</v>
      </c>
    </row>
    <row r="39" spans="1:9" ht="42" customHeight="1" x14ac:dyDescent="0.2">
      <c r="A39" s="22" t="s">
        <v>31</v>
      </c>
      <c r="B39" s="4">
        <f>SUM(B40+B44+B48+B52)</f>
        <v>17650.630550000002</v>
      </c>
      <c r="C39" s="5">
        <f t="shared" si="6"/>
        <v>9.4165355497247815E-3</v>
      </c>
      <c r="D39" s="4">
        <f>SUM(D40+D44+D46+D48)</f>
        <v>20501.55</v>
      </c>
      <c r="E39" s="5">
        <f t="shared" si="7"/>
        <v>2.656255477076213E-2</v>
      </c>
      <c r="F39" s="4">
        <f>SUM(F40+F44+F46+F48)</f>
        <v>19074.669150000002</v>
      </c>
      <c r="G39" s="5">
        <f t="shared" si="8"/>
        <v>2.4845036370050345E-2</v>
      </c>
      <c r="H39" s="4">
        <f t="shared" si="3"/>
        <v>8.0679191373137655</v>
      </c>
      <c r="I39" s="17">
        <f t="shared" si="4"/>
        <v>93.040131843689878</v>
      </c>
    </row>
    <row r="40" spans="1:9" ht="30" x14ac:dyDescent="0.2">
      <c r="A40" s="13" t="s">
        <v>32</v>
      </c>
      <c r="B40" s="4">
        <f>SUM(B41:B43)</f>
        <v>14297.23055</v>
      </c>
      <c r="C40" s="5">
        <f t="shared" si="6"/>
        <v>5.1123174724139507E-3</v>
      </c>
      <c r="D40" s="4">
        <f>SUM(D41:D43)</f>
        <v>17077.05</v>
      </c>
      <c r="E40" s="5">
        <f t="shared" si="7"/>
        <v>2.2125647863114908E-2</v>
      </c>
      <c r="F40" s="4">
        <f>SUM(F41:F43)</f>
        <v>15650.219630000001</v>
      </c>
      <c r="G40" s="5">
        <f t="shared" si="8"/>
        <v>2.0384640637744738E-2</v>
      </c>
      <c r="H40" s="4">
        <f t="shared" si="3"/>
        <v>9.4632948336977165</v>
      </c>
      <c r="I40" s="17">
        <f t="shared" si="4"/>
        <v>91.644749122360139</v>
      </c>
    </row>
    <row r="41" spans="1:9" ht="36" customHeight="1" x14ac:dyDescent="0.2">
      <c r="A41" s="7" t="s">
        <v>33</v>
      </c>
      <c r="B41" s="4">
        <v>8518.1223300000001</v>
      </c>
      <c r="C41" s="5">
        <f>B62/$B$126</f>
        <v>5.5846503984917856E-3</v>
      </c>
      <c r="D41" s="4">
        <v>8810.9</v>
      </c>
      <c r="E41" s="5">
        <f t="shared" si="7"/>
        <v>1.1415722900449383E-2</v>
      </c>
      <c r="F41" s="4">
        <v>8517.9325100000005</v>
      </c>
      <c r="G41" s="5">
        <f t="shared" si="8"/>
        <v>1.1094732041975378E-2</v>
      </c>
      <c r="H41" s="4">
        <f t="shared" si="3"/>
        <v>-2.2284253811619692E-3</v>
      </c>
      <c r="I41" s="17">
        <f t="shared" si="4"/>
        <v>96.674942514385592</v>
      </c>
    </row>
    <row r="42" spans="1:9" ht="30.75" customHeight="1" x14ac:dyDescent="0.2">
      <c r="A42" s="7" t="s">
        <v>34</v>
      </c>
      <c r="B42" s="4">
        <v>3296.8682199999998</v>
      </c>
      <c r="C42" s="5">
        <f>B63/$B$126</f>
        <v>5.5846503984917856E-3</v>
      </c>
      <c r="D42" s="4">
        <v>6828.75</v>
      </c>
      <c r="E42" s="5">
        <f t="shared" si="7"/>
        <v>8.8475771778642048E-3</v>
      </c>
      <c r="F42" s="4">
        <v>5695.05</v>
      </c>
      <c r="G42" s="5">
        <f t="shared" si="8"/>
        <v>7.4178861644504709E-3</v>
      </c>
      <c r="H42" s="4">
        <f t="shared" si="3"/>
        <v>72.741208321635611</v>
      </c>
      <c r="I42" s="17">
        <f t="shared" si="4"/>
        <v>83.398132894014282</v>
      </c>
    </row>
    <row r="43" spans="1:9" ht="33" customHeight="1" x14ac:dyDescent="0.2">
      <c r="A43" s="7" t="s">
        <v>35</v>
      </c>
      <c r="B43" s="4">
        <v>2482.2399999999998</v>
      </c>
      <c r="C43" s="5">
        <f>B64/$B$126</f>
        <v>8.3595838020057728E-3</v>
      </c>
      <c r="D43" s="4">
        <v>1437.4</v>
      </c>
      <c r="E43" s="5">
        <f t="shared" si="7"/>
        <v>1.8623477848013195E-3</v>
      </c>
      <c r="F43" s="4">
        <v>1437.23712</v>
      </c>
      <c r="G43" s="5">
        <f t="shared" si="8"/>
        <v>1.8720224313188893E-3</v>
      </c>
      <c r="H43" s="4">
        <f t="shared" si="3"/>
        <v>-42.099187830346771</v>
      </c>
      <c r="I43" s="17">
        <f t="shared" si="4"/>
        <v>99.988668429108102</v>
      </c>
    </row>
    <row r="44" spans="1:9" ht="45" customHeight="1" x14ac:dyDescent="0.2">
      <c r="A44" s="13" t="s">
        <v>109</v>
      </c>
      <c r="B44" s="4">
        <f>SUM(B45)</f>
        <v>0</v>
      </c>
      <c r="C44" s="5">
        <f>B65/$B$126</f>
        <v>8.3595838020057728E-3</v>
      </c>
      <c r="D44" s="4">
        <f>SUM(D45)</f>
        <v>7.3</v>
      </c>
      <c r="E44" s="5">
        <f t="shared" si="7"/>
        <v>9.458145839049416E-6</v>
      </c>
      <c r="F44" s="4">
        <f>SUM(F45)</f>
        <v>7.3</v>
      </c>
      <c r="G44" s="5">
        <f t="shared" si="8"/>
        <v>9.5083570821131385E-6</v>
      </c>
      <c r="H44" s="4" t="s">
        <v>82</v>
      </c>
      <c r="I44" s="17">
        <f t="shared" si="4"/>
        <v>100</v>
      </c>
    </row>
    <row r="45" spans="1:9" ht="50.25" customHeight="1" x14ac:dyDescent="0.2">
      <c r="A45" s="7" t="s">
        <v>108</v>
      </c>
      <c r="B45" s="4">
        <v>0</v>
      </c>
      <c r="C45" s="5">
        <f>B66/$B$126</f>
        <v>2.2135978683312844E-3</v>
      </c>
      <c r="D45" s="4">
        <v>7.3</v>
      </c>
      <c r="E45" s="5">
        <f t="shared" si="7"/>
        <v>9.458145839049416E-6</v>
      </c>
      <c r="F45" s="4">
        <v>7.3</v>
      </c>
      <c r="G45" s="5">
        <f t="shared" si="8"/>
        <v>9.5083570821131385E-6</v>
      </c>
      <c r="H45" s="4" t="s">
        <v>82</v>
      </c>
      <c r="I45" s="17">
        <f t="shared" si="4"/>
        <v>100</v>
      </c>
    </row>
    <row r="46" spans="1:9" ht="33" customHeight="1" x14ac:dyDescent="0.2">
      <c r="A46" s="13" t="s">
        <v>110</v>
      </c>
      <c r="B46" s="4">
        <f>B47</f>
        <v>0</v>
      </c>
      <c r="C46" s="5">
        <f t="shared" ref="C46:C61" si="9">B65/$B$126</f>
        <v>8.3595838020057728E-3</v>
      </c>
      <c r="D46" s="4">
        <f>SUM(D47)</f>
        <v>3</v>
      </c>
      <c r="E46" s="5">
        <f t="shared" si="7"/>
        <v>3.8869092489244175E-6</v>
      </c>
      <c r="F46" s="4">
        <f>SUM(F47)</f>
        <v>3</v>
      </c>
      <c r="G46" s="5">
        <f t="shared" si="8"/>
        <v>3.9075440063478655E-6</v>
      </c>
      <c r="H46" s="4" t="s">
        <v>82</v>
      </c>
      <c r="I46" s="17">
        <f t="shared" si="4"/>
        <v>100</v>
      </c>
    </row>
    <row r="47" spans="1:9" ht="63" customHeight="1" x14ac:dyDescent="0.2">
      <c r="A47" s="7" t="s">
        <v>101</v>
      </c>
      <c r="B47" s="4">
        <v>0</v>
      </c>
      <c r="C47" s="5">
        <f t="shared" si="9"/>
        <v>2.2135978683312844E-3</v>
      </c>
      <c r="D47" s="4">
        <v>3</v>
      </c>
      <c r="E47" s="5">
        <f t="shared" si="7"/>
        <v>3.8869092489244175E-6</v>
      </c>
      <c r="F47" s="4">
        <v>3</v>
      </c>
      <c r="G47" s="5">
        <f t="shared" si="8"/>
        <v>3.9075440063478655E-6</v>
      </c>
      <c r="H47" s="4" t="s">
        <v>82</v>
      </c>
      <c r="I47" s="17">
        <f t="shared" si="4"/>
        <v>100</v>
      </c>
    </row>
    <row r="48" spans="1:9" ht="18" customHeight="1" x14ac:dyDescent="0.2">
      <c r="A48" s="13" t="s">
        <v>107</v>
      </c>
      <c r="B48" s="4">
        <f>SUM(B49:B50)</f>
        <v>3353.4</v>
      </c>
      <c r="C48" s="5">
        <f t="shared" si="9"/>
        <v>2.2135978683312844E-3</v>
      </c>
      <c r="D48" s="4">
        <f>SUM(D49)</f>
        <v>3414.2</v>
      </c>
      <c r="E48" s="5">
        <f t="shared" si="7"/>
        <v>4.4235618525592484E-3</v>
      </c>
      <c r="F48" s="4">
        <f>SUM(F49)</f>
        <v>3414.1495199999999</v>
      </c>
      <c r="G48" s="5">
        <f t="shared" si="8"/>
        <v>4.4469798312171474E-3</v>
      </c>
      <c r="H48" s="4">
        <f t="shared" si="3"/>
        <v>1.811579889067815</v>
      </c>
      <c r="I48" s="17">
        <f t="shared" si="4"/>
        <v>99.998521469158234</v>
      </c>
    </row>
    <row r="49" spans="1:9" ht="47.25" customHeight="1" x14ac:dyDescent="0.2">
      <c r="A49" s="7" t="s">
        <v>19</v>
      </c>
      <c r="B49" s="4">
        <v>3353.4</v>
      </c>
      <c r="C49" s="5">
        <f t="shared" si="9"/>
        <v>3.7332148502024459E-2</v>
      </c>
      <c r="D49" s="4">
        <v>3414.2</v>
      </c>
      <c r="E49" s="5">
        <f t="shared" si="7"/>
        <v>4.4235618525592484E-3</v>
      </c>
      <c r="F49" s="4">
        <v>3414.1495199999999</v>
      </c>
      <c r="G49" s="5">
        <f t="shared" si="8"/>
        <v>4.4469798312171474E-3</v>
      </c>
      <c r="H49" s="4">
        <f t="shared" si="3"/>
        <v>1.811579889067815</v>
      </c>
      <c r="I49" s="17">
        <f t="shared" si="4"/>
        <v>99.998521469158234</v>
      </c>
    </row>
    <row r="50" spans="1:9" ht="36.75" hidden="1" customHeight="1" x14ac:dyDescent="0.2">
      <c r="A50" s="7" t="s">
        <v>36</v>
      </c>
      <c r="B50" s="4">
        <v>0</v>
      </c>
      <c r="C50" s="5">
        <f t="shared" si="9"/>
        <v>3.7332148502024459E-2</v>
      </c>
      <c r="D50" s="4">
        <v>0</v>
      </c>
      <c r="E50" s="5">
        <f t="shared" si="7"/>
        <v>0</v>
      </c>
      <c r="F50" s="4">
        <v>0</v>
      </c>
      <c r="G50" s="5">
        <f t="shared" si="8"/>
        <v>0</v>
      </c>
      <c r="H50" s="4" t="e">
        <f t="shared" si="3"/>
        <v>#DIV/0!</v>
      </c>
      <c r="I50" s="17" t="e">
        <f t="shared" si="4"/>
        <v>#DIV/0!</v>
      </c>
    </row>
    <row r="51" spans="1:9" ht="36.75" hidden="1" customHeight="1" x14ac:dyDescent="0.2">
      <c r="A51" s="7" t="s">
        <v>84</v>
      </c>
      <c r="B51" s="4">
        <v>0</v>
      </c>
      <c r="C51" s="5">
        <f t="shared" si="9"/>
        <v>3.0762615531518562E-3</v>
      </c>
      <c r="D51" s="4">
        <v>0</v>
      </c>
      <c r="E51" s="5">
        <f t="shared" si="7"/>
        <v>0</v>
      </c>
      <c r="F51" s="4">
        <v>0</v>
      </c>
      <c r="G51" s="5">
        <f t="shared" si="8"/>
        <v>0</v>
      </c>
      <c r="H51" s="4" t="e">
        <f t="shared" si="3"/>
        <v>#DIV/0!</v>
      </c>
      <c r="I51" s="17" t="e">
        <f t="shared" si="4"/>
        <v>#DIV/0!</v>
      </c>
    </row>
    <row r="52" spans="1:9" ht="30" hidden="1" x14ac:dyDescent="0.2">
      <c r="A52" s="13" t="s">
        <v>37</v>
      </c>
      <c r="B52" s="4">
        <f>SUM(B53)</f>
        <v>0</v>
      </c>
      <c r="C52" s="5">
        <f t="shared" si="9"/>
        <v>0</v>
      </c>
      <c r="D52" s="4">
        <f>SUM(D53)</f>
        <v>0</v>
      </c>
      <c r="E52" s="5">
        <f t="shared" si="7"/>
        <v>0</v>
      </c>
      <c r="F52" s="4">
        <f>SUM(F53)</f>
        <v>0</v>
      </c>
      <c r="G52" s="5">
        <f t="shared" si="8"/>
        <v>0</v>
      </c>
      <c r="H52" s="4" t="e">
        <f t="shared" si="3"/>
        <v>#DIV/0!</v>
      </c>
      <c r="I52" s="17" t="e">
        <f t="shared" si="4"/>
        <v>#DIV/0!</v>
      </c>
    </row>
    <row r="53" spans="1:9" ht="32.25" hidden="1" customHeight="1" x14ac:dyDescent="0.2">
      <c r="A53" s="7" t="s">
        <v>38</v>
      </c>
      <c r="B53" s="4">
        <v>0</v>
      </c>
      <c r="C53" s="5">
        <f t="shared" si="9"/>
        <v>3.4255886948872605E-2</v>
      </c>
      <c r="D53" s="4">
        <v>0</v>
      </c>
      <c r="E53" s="5">
        <f t="shared" si="7"/>
        <v>0</v>
      </c>
      <c r="F53" s="4">
        <v>0</v>
      </c>
      <c r="G53" s="5">
        <f t="shared" si="8"/>
        <v>0</v>
      </c>
      <c r="H53" s="4" t="e">
        <f t="shared" si="3"/>
        <v>#DIV/0!</v>
      </c>
      <c r="I53" s="17" t="e">
        <f t="shared" si="4"/>
        <v>#DIV/0!</v>
      </c>
    </row>
    <row r="54" spans="1:9" ht="45.75" customHeight="1" x14ac:dyDescent="0.2">
      <c r="A54" s="22" t="s">
        <v>39</v>
      </c>
      <c r="B54" s="4">
        <f>SUM(B57+B59+B62)</f>
        <v>16487.222689999999</v>
      </c>
      <c r="C54" s="5">
        <f t="shared" si="9"/>
        <v>6.1088581322299024E-2</v>
      </c>
      <c r="D54" s="4">
        <f t="shared" ref="D54:F54" si="10">SUM(D57+D59+D62)</f>
        <v>9765.17</v>
      </c>
      <c r="E54" s="5">
        <f t="shared" si="7"/>
        <v>1.2652109863439752E-2</v>
      </c>
      <c r="F54" s="4">
        <f t="shared" si="10"/>
        <v>9482.9709000000003</v>
      </c>
      <c r="G54" s="5">
        <f t="shared" si="8"/>
        <v>1.2351708700888741E-2</v>
      </c>
      <c r="H54" s="4">
        <f t="shared" si="3"/>
        <v>-42.482908866441704</v>
      </c>
      <c r="I54" s="17">
        <f t="shared" si="4"/>
        <v>97.110146571949088</v>
      </c>
    </row>
    <row r="55" spans="1:9" ht="45" hidden="1" x14ac:dyDescent="0.2">
      <c r="A55" s="13" t="s">
        <v>40</v>
      </c>
      <c r="B55" s="4">
        <f>SUM(B56)</f>
        <v>0</v>
      </c>
      <c r="C55" s="5">
        <f t="shared" si="9"/>
        <v>5.3725549294830061E-2</v>
      </c>
      <c r="D55" s="4">
        <f>SUM(D56)</f>
        <v>0</v>
      </c>
      <c r="E55" s="5">
        <f t="shared" si="7"/>
        <v>0</v>
      </c>
      <c r="F55" s="4">
        <f>SUM(F56)</f>
        <v>0</v>
      </c>
      <c r="G55" s="5">
        <f t="shared" si="8"/>
        <v>0</v>
      </c>
      <c r="H55" s="4" t="e">
        <f t="shared" si="3"/>
        <v>#DIV/0!</v>
      </c>
      <c r="I55" s="17" t="e">
        <f t="shared" si="4"/>
        <v>#DIV/0!</v>
      </c>
    </row>
    <row r="56" spans="1:9" ht="33.75" hidden="1" customHeight="1" x14ac:dyDescent="0.2">
      <c r="A56" s="7" t="s">
        <v>41</v>
      </c>
      <c r="B56" s="4">
        <v>0</v>
      </c>
      <c r="C56" s="5">
        <f t="shared" si="9"/>
        <v>4.4743593169245963E-2</v>
      </c>
      <c r="D56" s="4">
        <v>0</v>
      </c>
      <c r="E56" s="5">
        <f t="shared" si="7"/>
        <v>0</v>
      </c>
      <c r="F56" s="4">
        <v>0</v>
      </c>
      <c r="G56" s="5">
        <f t="shared" si="8"/>
        <v>0</v>
      </c>
      <c r="H56" s="4" t="e">
        <f t="shared" si="3"/>
        <v>#DIV/0!</v>
      </c>
      <c r="I56" s="17" t="e">
        <f t="shared" si="4"/>
        <v>#DIV/0!</v>
      </c>
    </row>
    <row r="57" spans="1:9" ht="46.5" customHeight="1" x14ac:dyDescent="0.2">
      <c r="A57" s="13" t="s">
        <v>40</v>
      </c>
      <c r="B57" s="4">
        <f>SUM(B58)</f>
        <v>4288.9209600000004</v>
      </c>
      <c r="C57" s="5">
        <f t="shared" si="9"/>
        <v>8.9819561255840997E-3</v>
      </c>
      <c r="D57" s="4">
        <f t="shared" ref="D57:F57" si="11">SUM(D58)</f>
        <v>0</v>
      </c>
      <c r="E57" s="5">
        <f t="shared" si="7"/>
        <v>0</v>
      </c>
      <c r="F57" s="4">
        <f t="shared" si="11"/>
        <v>0</v>
      </c>
      <c r="G57" s="5">
        <f t="shared" si="8"/>
        <v>0</v>
      </c>
      <c r="H57" s="4">
        <f t="shared" si="3"/>
        <v>-100</v>
      </c>
      <c r="I57" s="17" t="s">
        <v>82</v>
      </c>
    </row>
    <row r="58" spans="1:9" ht="33.75" customHeight="1" x14ac:dyDescent="0.2">
      <c r="A58" s="7" t="s">
        <v>41</v>
      </c>
      <c r="B58" s="4">
        <v>4288.9209600000004</v>
      </c>
      <c r="C58" s="5">
        <f t="shared" si="9"/>
        <v>7.3630320274689683E-3</v>
      </c>
      <c r="D58" s="4">
        <v>0</v>
      </c>
      <c r="E58" s="5">
        <f t="shared" si="7"/>
        <v>0</v>
      </c>
      <c r="F58" s="4">
        <v>0</v>
      </c>
      <c r="G58" s="5">
        <f t="shared" si="8"/>
        <v>0</v>
      </c>
      <c r="H58" s="4">
        <f t="shared" si="3"/>
        <v>-100</v>
      </c>
      <c r="I58" s="17" t="s">
        <v>82</v>
      </c>
    </row>
    <row r="59" spans="1:9" ht="45" x14ac:dyDescent="0.2">
      <c r="A59" s="13" t="s">
        <v>42</v>
      </c>
      <c r="B59" s="4">
        <f>SUM(B60:B61)</f>
        <v>7657.1107300000003</v>
      </c>
      <c r="C59" s="5">
        <f t="shared" si="9"/>
        <v>9.9390544288074684E-4</v>
      </c>
      <c r="D59" s="4">
        <f>SUM(D60)</f>
        <v>4433.3</v>
      </c>
      <c r="E59" s="5">
        <f t="shared" si="7"/>
        <v>5.7439449244188739E-3</v>
      </c>
      <c r="F59" s="4">
        <f>SUM(F60)</f>
        <v>4426.0309800000005</v>
      </c>
      <c r="G59" s="5">
        <f t="shared" si="8"/>
        <v>5.7649702759363236E-3</v>
      </c>
      <c r="H59" s="4">
        <f t="shared" si="3"/>
        <v>-42.197114080391515</v>
      </c>
      <c r="I59" s="17">
        <f t="shared" si="4"/>
        <v>99.836035910044444</v>
      </c>
    </row>
    <row r="60" spans="1:9" ht="79.5" customHeight="1" x14ac:dyDescent="0.2">
      <c r="A60" s="7" t="s">
        <v>43</v>
      </c>
      <c r="B60" s="4">
        <v>4157.1107300000003</v>
      </c>
      <c r="C60" s="5">
        <f t="shared" si="9"/>
        <v>6.3691265845882217E-3</v>
      </c>
      <c r="D60" s="4">
        <v>4433.3</v>
      </c>
      <c r="E60" s="5">
        <f t="shared" si="7"/>
        <v>5.7439449244188739E-3</v>
      </c>
      <c r="F60" s="4">
        <v>4426.0309800000005</v>
      </c>
      <c r="G60" s="5">
        <f t="shared" si="8"/>
        <v>5.7649702759363236E-3</v>
      </c>
      <c r="H60" s="4">
        <f t="shared" si="3"/>
        <v>6.4689219861122211</v>
      </c>
      <c r="I60" s="17">
        <f t="shared" si="4"/>
        <v>99.836035910044444</v>
      </c>
    </row>
    <row r="61" spans="1:9" ht="53.25" customHeight="1" x14ac:dyDescent="0.2">
      <c r="A61" s="7" t="s">
        <v>118</v>
      </c>
      <c r="B61" s="4">
        <v>3500</v>
      </c>
      <c r="C61" s="5">
        <f t="shared" si="9"/>
        <v>0.11820691798514586</v>
      </c>
      <c r="D61" s="4">
        <v>0</v>
      </c>
      <c r="E61" s="5">
        <f t="shared" si="7"/>
        <v>0</v>
      </c>
      <c r="F61" s="4">
        <v>0</v>
      </c>
      <c r="G61" s="5">
        <f t="shared" si="8"/>
        <v>0</v>
      </c>
      <c r="H61" s="4">
        <f t="shared" si="3"/>
        <v>-100</v>
      </c>
      <c r="I61" s="17" t="s">
        <v>82</v>
      </c>
    </row>
    <row r="62" spans="1:9" ht="30" x14ac:dyDescent="0.2">
      <c r="A62" s="13" t="s">
        <v>44</v>
      </c>
      <c r="B62" s="4">
        <f>SUM(B63)</f>
        <v>4541.1909999999998</v>
      </c>
      <c r="C62" s="5">
        <f t="shared" ref="C62:C72" si="12">B80/$B$126</f>
        <v>0.11820691798514586</v>
      </c>
      <c r="D62" s="4">
        <f>SUM(D63)</f>
        <v>5331.87</v>
      </c>
      <c r="E62" s="5">
        <f t="shared" si="7"/>
        <v>6.908164939020878E-3</v>
      </c>
      <c r="F62" s="4">
        <f>SUM(F63)</f>
        <v>5056.9399199999998</v>
      </c>
      <c r="G62" s="5">
        <f t="shared" si="8"/>
        <v>6.5867384249524178E-3</v>
      </c>
      <c r="H62" s="4">
        <f t="shared" si="3"/>
        <v>11.357128999859285</v>
      </c>
      <c r="I62" s="17">
        <f t="shared" si="4"/>
        <v>94.843646225433105</v>
      </c>
    </row>
    <row r="63" spans="1:9" ht="32.25" customHeight="1" x14ac:dyDescent="0.2">
      <c r="A63" s="7" t="s">
        <v>45</v>
      </c>
      <c r="B63" s="4">
        <v>4541.1909999999998</v>
      </c>
      <c r="C63" s="5">
        <f t="shared" si="12"/>
        <v>5.9347334396272669E-2</v>
      </c>
      <c r="D63" s="4">
        <v>5331.87</v>
      </c>
      <c r="E63" s="5">
        <f t="shared" si="7"/>
        <v>6.908164939020878E-3</v>
      </c>
      <c r="F63" s="4">
        <v>5056.9399199999998</v>
      </c>
      <c r="G63" s="5">
        <f t="shared" si="8"/>
        <v>6.5867384249524178E-3</v>
      </c>
      <c r="H63" s="4">
        <f t="shared" si="3"/>
        <v>11.357128999859285</v>
      </c>
      <c r="I63" s="17">
        <f t="shared" si="4"/>
        <v>94.843646225433105</v>
      </c>
    </row>
    <row r="64" spans="1:9" ht="42.75" x14ac:dyDescent="0.2">
      <c r="A64" s="22" t="s">
        <v>46</v>
      </c>
      <c r="B64" s="4">
        <f>B65</f>
        <v>6797.64426</v>
      </c>
      <c r="C64" s="5">
        <f t="shared" si="12"/>
        <v>6.4563271159662466E-4</v>
      </c>
      <c r="D64" s="4">
        <f>SUM(D65:D65)</f>
        <v>6462.2817100000002</v>
      </c>
      <c r="E64" s="5">
        <f t="shared" si="7"/>
        <v>8.3727675159180337E-3</v>
      </c>
      <c r="F64" s="4">
        <f>SUM(F65:F65)</f>
        <v>6440.5361199999998</v>
      </c>
      <c r="G64" s="5">
        <f t="shared" si="8"/>
        <v>8.3888927711243122E-3</v>
      </c>
      <c r="H64" s="4">
        <f t="shared" si="3"/>
        <v>-5.2534102453899152</v>
      </c>
      <c r="I64" s="17">
        <f t="shared" si="4"/>
        <v>99.663499813597568</v>
      </c>
    </row>
    <row r="65" spans="1:9" ht="32.25" customHeight="1" x14ac:dyDescent="0.2">
      <c r="A65" s="7" t="s">
        <v>29</v>
      </c>
      <c r="B65" s="4">
        <v>6797.64426</v>
      </c>
      <c r="C65" s="5">
        <f t="shared" si="12"/>
        <v>1.5206113792246795E-3</v>
      </c>
      <c r="D65" s="4">
        <v>6462.2817100000002</v>
      </c>
      <c r="E65" s="5">
        <f t="shared" si="7"/>
        <v>8.3727675159180337E-3</v>
      </c>
      <c r="F65" s="4">
        <v>6440.5361199999998</v>
      </c>
      <c r="G65" s="5">
        <f t="shared" si="8"/>
        <v>8.3888927711243122E-3</v>
      </c>
      <c r="H65" s="4">
        <f t="shared" si="3"/>
        <v>-5.2534102453899152</v>
      </c>
      <c r="I65" s="17">
        <f t="shared" si="4"/>
        <v>99.663499813597568</v>
      </c>
    </row>
    <row r="66" spans="1:9" ht="15" x14ac:dyDescent="0.2">
      <c r="A66" s="22" t="s">
        <v>47</v>
      </c>
      <c r="B66" s="4">
        <f>B67</f>
        <v>1800</v>
      </c>
      <c r="C66" s="5">
        <f t="shared" si="12"/>
        <v>6.6506318177419923E-4</v>
      </c>
      <c r="D66" s="4">
        <f>D67</f>
        <v>1100</v>
      </c>
      <c r="E66" s="5">
        <f t="shared" si="7"/>
        <v>1.4252000579389531E-3</v>
      </c>
      <c r="F66" s="4">
        <f>F67</f>
        <v>1099.9936</v>
      </c>
      <c r="G66" s="5">
        <f t="shared" si="8"/>
        <v>1.4327577995670037E-3</v>
      </c>
      <c r="H66" s="4" t="s">
        <v>82</v>
      </c>
      <c r="I66" s="17">
        <f t="shared" si="4"/>
        <v>99.999418181818172</v>
      </c>
    </row>
    <row r="67" spans="1:9" ht="15" x14ac:dyDescent="0.2">
      <c r="A67" s="7" t="s">
        <v>48</v>
      </c>
      <c r="B67" s="4">
        <v>1800</v>
      </c>
      <c r="C67" s="5">
        <f t="shared" si="12"/>
        <v>6.6776869027993744E-5</v>
      </c>
      <c r="D67" s="4">
        <v>1100</v>
      </c>
      <c r="E67" s="5">
        <f t="shared" si="7"/>
        <v>1.4252000579389531E-3</v>
      </c>
      <c r="F67" s="4">
        <v>1099.9936</v>
      </c>
      <c r="G67" s="5">
        <f t="shared" si="8"/>
        <v>1.4327577995670037E-3</v>
      </c>
      <c r="H67" s="4" t="s">
        <v>82</v>
      </c>
      <c r="I67" s="17">
        <f t="shared" si="4"/>
        <v>99.999418181818172</v>
      </c>
    </row>
    <row r="68" spans="1:9" ht="53.25" customHeight="1" x14ac:dyDescent="0.2">
      <c r="A68" s="22" t="s">
        <v>49</v>
      </c>
      <c r="B68" s="4">
        <f>SUM(B69)</f>
        <v>30356.853999999999</v>
      </c>
      <c r="C68" s="5">
        <f t="shared" si="12"/>
        <v>1.8275709956261787E-3</v>
      </c>
      <c r="D68" s="4">
        <f>SUM(D69)</f>
        <v>167.8</v>
      </c>
      <c r="E68" s="5">
        <f t="shared" si="7"/>
        <v>2.1740779065650576E-4</v>
      </c>
      <c r="F68" s="4">
        <f>SUM(F69)</f>
        <v>82.849019999999996</v>
      </c>
      <c r="G68" s="5">
        <f t="shared" si="8"/>
        <v>1.079120638442648E-4</v>
      </c>
      <c r="H68" s="4">
        <f t="shared" si="3"/>
        <v>-99.727082984290803</v>
      </c>
      <c r="I68" s="17">
        <f t="shared" si="4"/>
        <v>49.373671036948743</v>
      </c>
    </row>
    <row r="69" spans="1:9" ht="44.25" customHeight="1" x14ac:dyDescent="0.2">
      <c r="A69" s="13" t="s">
        <v>105</v>
      </c>
      <c r="B69" s="4">
        <f>SUM(B70:B72)</f>
        <v>30356.853999999999</v>
      </c>
      <c r="C69" s="5">
        <f t="shared" si="12"/>
        <v>0</v>
      </c>
      <c r="D69" s="4">
        <f>SUM(D70:D72)</f>
        <v>167.8</v>
      </c>
      <c r="E69" s="5">
        <f t="shared" ref="E69:E100" si="13">D69/$D$126</f>
        <v>2.1740779065650576E-4</v>
      </c>
      <c r="F69" s="4">
        <f>SUM(F70:F72)</f>
        <v>82.849019999999996</v>
      </c>
      <c r="G69" s="5">
        <f t="shared" ref="G69:G100" si="14">F69/$F$126</f>
        <v>1.079120638442648E-4</v>
      </c>
      <c r="H69" s="4">
        <f t="shared" si="3"/>
        <v>-99.727082984290803</v>
      </c>
      <c r="I69" s="17">
        <f t="shared" si="4"/>
        <v>49.373671036948743</v>
      </c>
    </row>
    <row r="70" spans="1:9" ht="59.25" customHeight="1" x14ac:dyDescent="0.2">
      <c r="A70" s="7" t="s">
        <v>85</v>
      </c>
      <c r="B70" s="4">
        <v>2501.48</v>
      </c>
      <c r="C70" s="5">
        <f t="shared" si="12"/>
        <v>0</v>
      </c>
      <c r="D70" s="4">
        <v>0</v>
      </c>
      <c r="E70" s="5">
        <f t="shared" si="13"/>
        <v>0</v>
      </c>
      <c r="F70" s="4">
        <v>0</v>
      </c>
      <c r="G70" s="5">
        <f t="shared" si="14"/>
        <v>0</v>
      </c>
      <c r="H70" s="4">
        <f t="shared" si="3"/>
        <v>-100</v>
      </c>
      <c r="I70" s="17" t="s">
        <v>82</v>
      </c>
    </row>
    <row r="71" spans="1:9" ht="63" hidden="1" customHeight="1" x14ac:dyDescent="0.2">
      <c r="A71" s="7" t="s">
        <v>85</v>
      </c>
      <c r="B71" s="4">
        <v>0</v>
      </c>
      <c r="C71" s="5">
        <f t="shared" si="12"/>
        <v>0</v>
      </c>
      <c r="D71" s="4">
        <v>0</v>
      </c>
      <c r="E71" s="5">
        <f t="shared" si="13"/>
        <v>0</v>
      </c>
      <c r="F71" s="4">
        <v>0</v>
      </c>
      <c r="G71" s="5">
        <f t="shared" si="14"/>
        <v>0</v>
      </c>
      <c r="H71" s="4" t="e">
        <f t="shared" si="3"/>
        <v>#DIV/0!</v>
      </c>
      <c r="I71" s="17" t="e">
        <f t="shared" si="4"/>
        <v>#DIV/0!</v>
      </c>
    </row>
    <row r="72" spans="1:9" ht="37.5" customHeight="1" x14ac:dyDescent="0.2">
      <c r="A72" s="7" t="s">
        <v>102</v>
      </c>
      <c r="B72" s="4">
        <v>27855.374</v>
      </c>
      <c r="C72" s="5">
        <f t="shared" si="12"/>
        <v>5.0256232400594765E-3</v>
      </c>
      <c r="D72" s="4">
        <v>167.8</v>
      </c>
      <c r="E72" s="5">
        <f t="shared" si="13"/>
        <v>2.1740779065650576E-4</v>
      </c>
      <c r="F72" s="4">
        <v>82.849019999999996</v>
      </c>
      <c r="G72" s="5">
        <f t="shared" si="14"/>
        <v>1.079120638442648E-4</v>
      </c>
      <c r="H72" s="4" t="s">
        <v>82</v>
      </c>
      <c r="I72" s="17">
        <f t="shared" si="4"/>
        <v>49.373671036948743</v>
      </c>
    </row>
    <row r="73" spans="1:9" ht="44.25" customHeight="1" x14ac:dyDescent="0.2">
      <c r="A73" s="22" t="s">
        <v>50</v>
      </c>
      <c r="B73" s="4">
        <f>SUM(B74+B77)</f>
        <v>49674.53572</v>
      </c>
      <c r="C73" s="5">
        <f>B93/$B$126</f>
        <v>6.5635416219199383E-3</v>
      </c>
      <c r="D73" s="4">
        <f>SUM(D74+D77)</f>
        <v>57253.567880000002</v>
      </c>
      <c r="E73" s="5">
        <f t="shared" si="13"/>
        <v>7.4179807508897994E-2</v>
      </c>
      <c r="F73" s="4">
        <f>SUM(F74+F77)</f>
        <v>57195.517700000004</v>
      </c>
      <c r="G73" s="5">
        <f t="shared" si="14"/>
        <v>7.4498000792866087E-2</v>
      </c>
      <c r="H73" s="4">
        <f t="shared" si="3"/>
        <v>15.140517915242242</v>
      </c>
      <c r="I73" s="17">
        <f t="shared" si="4"/>
        <v>99.898608624493647</v>
      </c>
    </row>
    <row r="74" spans="1:9" ht="37.5" customHeight="1" x14ac:dyDescent="0.2">
      <c r="A74" s="13" t="s">
        <v>51</v>
      </c>
      <c r="B74" s="4">
        <f>SUM(B75:B76)</f>
        <v>43687.243340000001</v>
      </c>
      <c r="C74" s="5">
        <f>B98/$B$126</f>
        <v>7.6184659968401712E-4</v>
      </c>
      <c r="D74" s="4">
        <f>SUM(D75:D76)</f>
        <v>51354.8</v>
      </c>
      <c r="E74" s="5">
        <f t="shared" si="13"/>
        <v>6.6537149032221229E-2</v>
      </c>
      <c r="F74" s="4">
        <f>SUM(F75:F76)</f>
        <v>51316.496310000002</v>
      </c>
      <c r="G74" s="5">
        <f t="shared" si="14"/>
        <v>6.6840489194304284E-2</v>
      </c>
      <c r="H74" s="4">
        <f t="shared" si="3"/>
        <v>17.463342584068855</v>
      </c>
      <c r="I74" s="17">
        <f t="shared" si="4"/>
        <v>99.925413612748955</v>
      </c>
    </row>
    <row r="75" spans="1:9" ht="30" customHeight="1" x14ac:dyDescent="0.2">
      <c r="A75" s="7" t="s">
        <v>52</v>
      </c>
      <c r="B75" s="4">
        <v>36383.513400000003</v>
      </c>
      <c r="C75" s="5">
        <f>B99/$B$126</f>
        <v>1.426540848480161E-5</v>
      </c>
      <c r="D75" s="4">
        <v>44938.8</v>
      </c>
      <c r="E75" s="5">
        <f t="shared" si="13"/>
        <v>5.822434578518821E-2</v>
      </c>
      <c r="F75" s="4">
        <v>44938.707009999998</v>
      </c>
      <c r="G75" s="5">
        <f t="shared" si="14"/>
        <v>5.8533325076649434E-2</v>
      </c>
      <c r="H75" s="4">
        <f t="shared" ref="H75:H125" si="15">F75/B75*100-100</f>
        <v>23.513929278748535</v>
      </c>
      <c r="I75" s="17">
        <f t="shared" ref="I75:I125" si="16">F75/D75*100</f>
        <v>99.999793074136363</v>
      </c>
    </row>
    <row r="76" spans="1:9" ht="33.75" customHeight="1" x14ac:dyDescent="0.2">
      <c r="A76" s="7" t="s">
        <v>53</v>
      </c>
      <c r="B76" s="4">
        <v>7303.7299400000002</v>
      </c>
      <c r="C76" s="5">
        <f>B100/$B$126</f>
        <v>0</v>
      </c>
      <c r="D76" s="4">
        <v>6416</v>
      </c>
      <c r="E76" s="5">
        <f t="shared" si="13"/>
        <v>8.3128032470330213E-3</v>
      </c>
      <c r="F76" s="4">
        <v>6377.7893000000004</v>
      </c>
      <c r="G76" s="5">
        <f t="shared" si="14"/>
        <v>8.30716411765485E-3</v>
      </c>
      <c r="H76" s="4">
        <f t="shared" si="15"/>
        <v>-12.677640706961853</v>
      </c>
      <c r="I76" s="17">
        <f t="shared" si="16"/>
        <v>99.404446695760612</v>
      </c>
    </row>
    <row r="77" spans="1:9" ht="30" x14ac:dyDescent="0.2">
      <c r="A77" s="13" t="s">
        <v>54</v>
      </c>
      <c r="B77" s="4">
        <f>SUM(B78:B79)</f>
        <v>5987.2923799999999</v>
      </c>
      <c r="C77" s="5">
        <f t="shared" ref="C77:C86" si="17">B102/$B$126</f>
        <v>0</v>
      </c>
      <c r="D77" s="4">
        <f>SUM(D78:D79)</f>
        <v>5898.7678800000003</v>
      </c>
      <c r="E77" s="5">
        <f t="shared" si="13"/>
        <v>7.6426584766767598E-3</v>
      </c>
      <c r="F77" s="4">
        <f>SUM(F78:F79)</f>
        <v>5879.0213899999999</v>
      </c>
      <c r="G77" s="5">
        <f t="shared" si="14"/>
        <v>7.6575115985617987E-3</v>
      </c>
      <c r="H77" s="4">
        <f t="shared" si="15"/>
        <v>-1.8083464632806141</v>
      </c>
      <c r="I77" s="17">
        <f t="shared" si="16"/>
        <v>99.665243820375579</v>
      </c>
    </row>
    <row r="78" spans="1:9" ht="30" x14ac:dyDescent="0.2">
      <c r="A78" s="7" t="s">
        <v>55</v>
      </c>
      <c r="B78" s="4">
        <v>808.2</v>
      </c>
      <c r="C78" s="5">
        <f t="shared" si="17"/>
        <v>1.1041147007949718E-4</v>
      </c>
      <c r="D78" s="4">
        <v>779.54</v>
      </c>
      <c r="E78" s="5">
        <f t="shared" si="13"/>
        <v>1.0100004119688469E-3</v>
      </c>
      <c r="F78" s="4">
        <v>779.38</v>
      </c>
      <c r="G78" s="5">
        <f t="shared" si="14"/>
        <v>1.0151538825557997E-3</v>
      </c>
      <c r="H78" s="4">
        <f t="shared" si="15"/>
        <v>-3.5659490225191917</v>
      </c>
      <c r="I78" s="17">
        <f t="shared" si="16"/>
        <v>99.979475075044263</v>
      </c>
    </row>
    <row r="79" spans="1:9" ht="30" x14ac:dyDescent="0.2">
      <c r="A79" s="7" t="s">
        <v>56</v>
      </c>
      <c r="B79" s="4">
        <v>5179.09238</v>
      </c>
      <c r="C79" s="5">
        <f t="shared" si="17"/>
        <v>0</v>
      </c>
      <c r="D79" s="4">
        <v>5119.2278800000004</v>
      </c>
      <c r="E79" s="5">
        <f t="shared" si="13"/>
        <v>6.6326580647079131E-3</v>
      </c>
      <c r="F79" s="4">
        <v>5099.6413899999998</v>
      </c>
      <c r="G79" s="5">
        <f t="shared" si="14"/>
        <v>6.6423577160059991E-3</v>
      </c>
      <c r="H79" s="4">
        <f t="shared" si="15"/>
        <v>-1.5340716899898297</v>
      </c>
      <c r="I79" s="17">
        <f t="shared" si="16"/>
        <v>99.617393668359213</v>
      </c>
    </row>
    <row r="80" spans="1:9" ht="15" x14ac:dyDescent="0.2">
      <c r="A80" s="22" t="s">
        <v>90</v>
      </c>
      <c r="B80" s="4">
        <f>SUM(B81+B114)</f>
        <v>96120.64387</v>
      </c>
      <c r="C80" s="5">
        <f t="shared" si="17"/>
        <v>0</v>
      </c>
      <c r="D80" s="4">
        <f>SUM(D81+D114)</f>
        <v>74916.984410000005</v>
      </c>
      <c r="E80" s="5">
        <f t="shared" si="13"/>
        <v>9.7065173201585142E-2</v>
      </c>
      <c r="F80" s="4">
        <f>SUM(F81+F114)</f>
        <v>73053.949460000003</v>
      </c>
      <c r="G80" s="5">
        <f t="shared" si="14"/>
        <v>9.51538407841543E-2</v>
      </c>
      <c r="H80" s="4">
        <f t="shared" si="15"/>
        <v>-23.997648664523027</v>
      </c>
      <c r="I80" s="17">
        <f t="shared" si="16"/>
        <v>97.513200825324034</v>
      </c>
    </row>
    <row r="81" spans="1:9" ht="15" x14ac:dyDescent="0.2">
      <c r="A81" s="13" t="s">
        <v>95</v>
      </c>
      <c r="B81" s="23">
        <f>SUM(B82:B113)</f>
        <v>48258.630639999996</v>
      </c>
      <c r="C81" s="5">
        <f t="shared" si="17"/>
        <v>0</v>
      </c>
      <c r="D81" s="4">
        <f>SUM(D82:D113)</f>
        <v>20303.682000000001</v>
      </c>
      <c r="E81" s="5">
        <f t="shared" si="13"/>
        <v>2.6306189784340073E-2</v>
      </c>
      <c r="F81" s="4">
        <f>SUM(F82:F113)</f>
        <v>19071.58253</v>
      </c>
      <c r="G81" s="5">
        <f t="shared" si="14"/>
        <v>2.4841016002223385E-2</v>
      </c>
      <c r="H81" s="4">
        <f t="shared" si="15"/>
        <v>-60.480473073779692</v>
      </c>
      <c r="I81" s="17">
        <f t="shared" si="16"/>
        <v>93.931645156775005</v>
      </c>
    </row>
    <row r="82" spans="1:9" ht="105" x14ac:dyDescent="0.2">
      <c r="A82" s="7" t="s">
        <v>98</v>
      </c>
      <c r="B82" s="4">
        <v>525</v>
      </c>
      <c r="C82" s="5">
        <f t="shared" si="17"/>
        <v>0</v>
      </c>
      <c r="D82" s="4">
        <v>532.1</v>
      </c>
      <c r="E82" s="5">
        <f t="shared" si="13"/>
        <v>6.8940813711756087E-4</v>
      </c>
      <c r="F82" s="4">
        <v>532.1</v>
      </c>
      <c r="G82" s="5">
        <f t="shared" si="14"/>
        <v>6.9306805525923309E-4</v>
      </c>
      <c r="H82" s="4">
        <f t="shared" si="15"/>
        <v>1.3523809523809547</v>
      </c>
      <c r="I82" s="17">
        <f t="shared" si="16"/>
        <v>100</v>
      </c>
    </row>
    <row r="83" spans="1:9" ht="60" x14ac:dyDescent="0.2">
      <c r="A83" s="7" t="s">
        <v>62</v>
      </c>
      <c r="B83" s="4">
        <v>1236.4939999999999</v>
      </c>
      <c r="C83" s="5">
        <f t="shared" si="17"/>
        <v>0</v>
      </c>
      <c r="D83" s="4">
        <v>1770.1</v>
      </c>
      <c r="E83" s="5">
        <f t="shared" si="13"/>
        <v>2.293406020507037E-3</v>
      </c>
      <c r="F83" s="4">
        <v>1769.04</v>
      </c>
      <c r="G83" s="5">
        <f t="shared" si="14"/>
        <v>2.3042005496632092E-3</v>
      </c>
      <c r="H83" s="4" t="s">
        <v>82</v>
      </c>
      <c r="I83" s="17">
        <f t="shared" si="16"/>
        <v>99.94011637760579</v>
      </c>
    </row>
    <row r="84" spans="1:9" ht="60" x14ac:dyDescent="0.2">
      <c r="A84" s="7" t="s">
        <v>63</v>
      </c>
      <c r="B84" s="4">
        <v>540.79999999999995</v>
      </c>
      <c r="C84" s="5">
        <f t="shared" si="17"/>
        <v>0</v>
      </c>
      <c r="D84" s="4">
        <v>547.9</v>
      </c>
      <c r="E84" s="5">
        <f t="shared" si="13"/>
        <v>7.0987919249522946E-4</v>
      </c>
      <c r="F84" s="4">
        <v>547.9</v>
      </c>
      <c r="G84" s="5">
        <f t="shared" si="14"/>
        <v>7.136477870259985E-4</v>
      </c>
      <c r="H84" s="4">
        <f t="shared" si="15"/>
        <v>1.3128698224852258</v>
      </c>
      <c r="I84" s="17">
        <f t="shared" si="16"/>
        <v>100</v>
      </c>
    </row>
    <row r="85" spans="1:9" ht="45" x14ac:dyDescent="0.2">
      <c r="A85" s="7" t="s">
        <v>64</v>
      </c>
      <c r="B85" s="4">
        <v>54.3</v>
      </c>
      <c r="C85" s="5">
        <f t="shared" si="17"/>
        <v>0</v>
      </c>
      <c r="D85" s="4">
        <v>51.6</v>
      </c>
      <c r="E85" s="5">
        <f t="shared" si="13"/>
        <v>6.6854839081499981E-5</v>
      </c>
      <c r="F85" s="4">
        <v>51.6</v>
      </c>
      <c r="G85" s="5">
        <f t="shared" si="14"/>
        <v>6.7209756909183293E-5</v>
      </c>
      <c r="H85" s="4">
        <f t="shared" si="15"/>
        <v>-4.9723756906077199</v>
      </c>
      <c r="I85" s="17">
        <f t="shared" si="16"/>
        <v>100</v>
      </c>
    </row>
    <row r="86" spans="1:9" ht="50.25" customHeight="1" x14ac:dyDescent="0.2">
      <c r="A86" s="7" t="s">
        <v>65</v>
      </c>
      <c r="B86" s="4">
        <v>1486.1</v>
      </c>
      <c r="C86" s="5">
        <f t="shared" si="17"/>
        <v>8.6362168078692192E-4</v>
      </c>
      <c r="D86" s="4">
        <v>1041.9000000000001</v>
      </c>
      <c r="E86" s="5">
        <f t="shared" si="13"/>
        <v>1.3499235821514504E-3</v>
      </c>
      <c r="F86" s="4">
        <v>1041.9000000000001</v>
      </c>
      <c r="G86" s="5">
        <f t="shared" si="14"/>
        <v>1.3570900334046137E-3</v>
      </c>
      <c r="H86" s="4">
        <f t="shared" si="15"/>
        <v>-29.890316936949048</v>
      </c>
      <c r="I86" s="17">
        <f t="shared" si="16"/>
        <v>100</v>
      </c>
    </row>
    <row r="87" spans="1:9" ht="50.25" hidden="1" customHeight="1" x14ac:dyDescent="0.2">
      <c r="A87" s="7" t="s">
        <v>86</v>
      </c>
      <c r="B87" s="4">
        <v>0</v>
      </c>
      <c r="C87" s="5">
        <f>B114/$B$126</f>
        <v>5.8859583588873179E-2</v>
      </c>
      <c r="D87" s="4">
        <v>0</v>
      </c>
      <c r="E87" s="5">
        <f t="shared" si="13"/>
        <v>0</v>
      </c>
      <c r="F87" s="4">
        <v>0</v>
      </c>
      <c r="G87" s="5">
        <f t="shared" si="14"/>
        <v>0</v>
      </c>
      <c r="H87" s="4" t="e">
        <f t="shared" si="15"/>
        <v>#DIV/0!</v>
      </c>
      <c r="I87" s="17" t="e">
        <f t="shared" si="16"/>
        <v>#DIV/0!</v>
      </c>
    </row>
    <row r="88" spans="1:9" ht="50.25" hidden="1" customHeight="1" x14ac:dyDescent="0.2">
      <c r="A88" s="7" t="s">
        <v>87</v>
      </c>
      <c r="B88" s="4">
        <v>0</v>
      </c>
      <c r="C88" s="5">
        <f>B115/$B$126</f>
        <v>3.9490351452633734E-3</v>
      </c>
      <c r="D88" s="4">
        <v>0</v>
      </c>
      <c r="E88" s="5">
        <f t="shared" si="13"/>
        <v>0</v>
      </c>
      <c r="F88" s="4">
        <v>0</v>
      </c>
      <c r="G88" s="5">
        <f t="shared" si="14"/>
        <v>0</v>
      </c>
      <c r="H88" s="4" t="e">
        <f t="shared" si="15"/>
        <v>#DIV/0!</v>
      </c>
      <c r="I88" s="17" t="e">
        <f t="shared" si="16"/>
        <v>#DIV/0!</v>
      </c>
    </row>
    <row r="89" spans="1:9" ht="63.75" hidden="1" customHeight="1" x14ac:dyDescent="0.2">
      <c r="A89" s="7" t="s">
        <v>88</v>
      </c>
      <c r="B89" s="4">
        <v>0</v>
      </c>
      <c r="C89" s="5">
        <f>B116/$B$126</f>
        <v>2.7755675624099667E-3</v>
      </c>
      <c r="D89" s="4">
        <v>0</v>
      </c>
      <c r="E89" s="5">
        <f t="shared" si="13"/>
        <v>0</v>
      </c>
      <c r="F89" s="4">
        <v>0</v>
      </c>
      <c r="G89" s="5">
        <f t="shared" si="14"/>
        <v>0</v>
      </c>
      <c r="H89" s="4" t="e">
        <f t="shared" si="15"/>
        <v>#DIV/0!</v>
      </c>
      <c r="I89" s="17" t="e">
        <f t="shared" si="16"/>
        <v>#DIV/0!</v>
      </c>
    </row>
    <row r="90" spans="1:9" ht="41.25" customHeight="1" x14ac:dyDescent="0.2">
      <c r="A90" s="7" t="s">
        <v>86</v>
      </c>
      <c r="B90" s="4">
        <v>4086.61481</v>
      </c>
      <c r="C90" s="5">
        <f>B117/$B$126</f>
        <v>4.4391578363063192E-2</v>
      </c>
      <c r="D90" s="4">
        <v>1300</v>
      </c>
      <c r="E90" s="5">
        <f t="shared" si="13"/>
        <v>1.684327341200581E-3</v>
      </c>
      <c r="F90" s="4">
        <v>1300</v>
      </c>
      <c r="G90" s="5">
        <f t="shared" si="14"/>
        <v>1.6932690694174083E-3</v>
      </c>
      <c r="H90" s="4">
        <f t="shared" si="15"/>
        <v>-68.188829619594117</v>
      </c>
      <c r="I90" s="17">
        <f t="shared" si="16"/>
        <v>100</v>
      </c>
    </row>
    <row r="91" spans="1:9" ht="41.25" customHeight="1" x14ac:dyDescent="0.2">
      <c r="A91" s="7" t="s">
        <v>123</v>
      </c>
      <c r="B91" s="4">
        <v>0</v>
      </c>
      <c r="C91" s="5"/>
      <c r="D91" s="4">
        <v>700</v>
      </c>
      <c r="E91" s="5">
        <f t="shared" si="13"/>
        <v>9.0694549141569745E-4</v>
      </c>
      <c r="F91" s="4">
        <v>279</v>
      </c>
      <c r="G91" s="5">
        <f t="shared" si="14"/>
        <v>3.6340159259035148E-4</v>
      </c>
      <c r="H91" s="4" t="s">
        <v>82</v>
      </c>
      <c r="I91" s="17">
        <f t="shared" si="16"/>
        <v>39.857142857142861</v>
      </c>
    </row>
    <row r="92" spans="1:9" ht="41.25" customHeight="1" x14ac:dyDescent="0.2">
      <c r="A92" s="7" t="s">
        <v>119</v>
      </c>
      <c r="B92" s="4">
        <v>900</v>
      </c>
      <c r="C92" s="5"/>
      <c r="D92" s="4">
        <v>0</v>
      </c>
      <c r="E92" s="5">
        <f t="shared" si="13"/>
        <v>0</v>
      </c>
      <c r="F92" s="4">
        <v>0</v>
      </c>
      <c r="G92" s="5">
        <f t="shared" si="14"/>
        <v>0</v>
      </c>
      <c r="H92" s="4"/>
      <c r="I92" s="17" t="s">
        <v>82</v>
      </c>
    </row>
    <row r="93" spans="1:9" ht="38.25" customHeight="1" x14ac:dyDescent="0.2">
      <c r="A93" s="7" t="s">
        <v>103</v>
      </c>
      <c r="B93" s="4">
        <v>5337.1821</v>
      </c>
      <c r="C93" s="5">
        <f t="shared" ref="C93:C101" si="18">B118/$B$126</f>
        <v>0</v>
      </c>
      <c r="D93" s="4">
        <v>563</v>
      </c>
      <c r="E93" s="5">
        <f t="shared" ref="E93:E112" si="19">D93/$D$126</f>
        <v>7.2944330238148235E-4</v>
      </c>
      <c r="F93" s="4">
        <v>563</v>
      </c>
      <c r="G93" s="5">
        <f t="shared" ref="G93:G112" si="20">F93/$F$126</f>
        <v>7.3331575852461606E-4</v>
      </c>
      <c r="H93" s="4">
        <f t="shared" si="15"/>
        <v>-89.451362358425058</v>
      </c>
      <c r="I93" s="17">
        <f t="shared" si="16"/>
        <v>100</v>
      </c>
    </row>
    <row r="94" spans="1:9" ht="98.25" customHeight="1" x14ac:dyDescent="0.2">
      <c r="A94" s="7" t="s">
        <v>111</v>
      </c>
      <c r="B94" s="4">
        <v>0</v>
      </c>
      <c r="C94" s="5">
        <f t="shared" si="18"/>
        <v>0</v>
      </c>
      <c r="D94" s="4">
        <v>2194.3000000000002</v>
      </c>
      <c r="E94" s="5">
        <f t="shared" si="19"/>
        <v>2.8430149883049501E-3</v>
      </c>
      <c r="F94" s="4">
        <v>1484</v>
      </c>
      <c r="G94" s="5">
        <f t="shared" si="20"/>
        <v>1.9329317684734107E-3</v>
      </c>
      <c r="H94" s="4" t="s">
        <v>82</v>
      </c>
      <c r="I94" s="17">
        <f t="shared" si="16"/>
        <v>67.62976803536435</v>
      </c>
    </row>
    <row r="95" spans="1:9" ht="54" customHeight="1" x14ac:dyDescent="0.2">
      <c r="A95" s="7" t="s">
        <v>116</v>
      </c>
      <c r="B95" s="4">
        <v>20000</v>
      </c>
      <c r="C95" s="5">
        <f t="shared" si="18"/>
        <v>0</v>
      </c>
      <c r="D95" s="4">
        <v>0</v>
      </c>
      <c r="E95" s="5">
        <f t="shared" si="19"/>
        <v>0</v>
      </c>
      <c r="F95" s="4">
        <v>0</v>
      </c>
      <c r="G95" s="5">
        <f t="shared" si="20"/>
        <v>0</v>
      </c>
      <c r="H95" s="4">
        <f t="shared" si="15"/>
        <v>-100</v>
      </c>
      <c r="I95" s="17" t="s">
        <v>82</v>
      </c>
    </row>
    <row r="96" spans="1:9" ht="60.75" customHeight="1" x14ac:dyDescent="0.2">
      <c r="A96" s="7" t="s">
        <v>88</v>
      </c>
      <c r="B96" s="4">
        <v>32.4</v>
      </c>
      <c r="C96" s="5">
        <f t="shared" si="18"/>
        <v>6.8266978258369414E-4</v>
      </c>
      <c r="D96" s="4">
        <v>18.899999999999999</v>
      </c>
      <c r="E96" s="5">
        <f t="shared" si="19"/>
        <v>2.448752826822383E-5</v>
      </c>
      <c r="F96" s="4">
        <v>18.899999999999999</v>
      </c>
      <c r="G96" s="5">
        <f t="shared" si="20"/>
        <v>2.4617527239991549E-5</v>
      </c>
      <c r="H96" s="4">
        <f t="shared" si="15"/>
        <v>-41.666666666666664</v>
      </c>
      <c r="I96" s="17">
        <f t="shared" si="16"/>
        <v>100</v>
      </c>
    </row>
    <row r="97" spans="1:9" ht="60.75" customHeight="1" x14ac:dyDescent="0.2">
      <c r="A97" s="7" t="s">
        <v>112</v>
      </c>
      <c r="B97" s="4">
        <v>2614.3789999999999</v>
      </c>
      <c r="C97" s="5">
        <f t="shared" si="18"/>
        <v>7.060732735552965E-3</v>
      </c>
      <c r="D97" s="4">
        <v>350</v>
      </c>
      <c r="E97" s="5">
        <f t="shared" si="19"/>
        <v>4.5347274570784873E-4</v>
      </c>
      <c r="F97" s="4">
        <v>350</v>
      </c>
      <c r="G97" s="5">
        <f t="shared" si="20"/>
        <v>4.5588013407391764E-4</v>
      </c>
      <c r="H97" s="4">
        <f t="shared" si="15"/>
        <v>-86.61249956490623</v>
      </c>
      <c r="I97" s="17">
        <f t="shared" si="16"/>
        <v>100</v>
      </c>
    </row>
    <row r="98" spans="1:9" ht="30" x14ac:dyDescent="0.2">
      <c r="A98" s="7" t="s">
        <v>66</v>
      </c>
      <c r="B98" s="4">
        <v>619.5</v>
      </c>
      <c r="C98" s="5">
        <f t="shared" si="18"/>
        <v>2.341396936915173E-2</v>
      </c>
      <c r="D98" s="4">
        <v>723.4</v>
      </c>
      <c r="E98" s="5">
        <f t="shared" si="19"/>
        <v>9.372633835573079E-4</v>
      </c>
      <c r="F98" s="4">
        <v>708.8</v>
      </c>
      <c r="G98" s="5">
        <f t="shared" si="20"/>
        <v>9.2322239723312228E-4</v>
      </c>
      <c r="H98" s="4">
        <f t="shared" si="15"/>
        <v>14.414850686037113</v>
      </c>
      <c r="I98" s="17">
        <f t="shared" si="16"/>
        <v>97.98175283384019</v>
      </c>
    </row>
    <row r="99" spans="1:9" ht="60" x14ac:dyDescent="0.2">
      <c r="A99" s="7" t="s">
        <v>67</v>
      </c>
      <c r="B99" s="4">
        <v>11.6</v>
      </c>
      <c r="C99" s="5">
        <f t="shared" si="18"/>
        <v>2.341396936915173E-2</v>
      </c>
      <c r="D99" s="4">
        <v>0.2</v>
      </c>
      <c r="E99" s="5">
        <f t="shared" si="19"/>
        <v>2.5912728326162784E-7</v>
      </c>
      <c r="F99" s="4">
        <v>0.2</v>
      </c>
      <c r="G99" s="5">
        <f t="shared" si="20"/>
        <v>2.6050293375652439E-7</v>
      </c>
      <c r="H99" s="4">
        <f t="shared" si="15"/>
        <v>-98.275862068965523</v>
      </c>
      <c r="I99" s="17">
        <f t="shared" si="16"/>
        <v>100</v>
      </c>
    </row>
    <row r="100" spans="1:9" ht="18" customHeight="1" x14ac:dyDescent="0.2">
      <c r="A100" s="7" t="s">
        <v>68</v>
      </c>
      <c r="B100" s="4">
        <v>0</v>
      </c>
      <c r="C100" s="5">
        <f t="shared" si="18"/>
        <v>2.341396936915173E-2</v>
      </c>
      <c r="D100" s="4">
        <v>0</v>
      </c>
      <c r="E100" s="5">
        <f t="shared" si="19"/>
        <v>0</v>
      </c>
      <c r="F100" s="4">
        <v>0</v>
      </c>
      <c r="G100" s="5">
        <f t="shared" si="20"/>
        <v>0</v>
      </c>
      <c r="H100" s="4" t="s">
        <v>82</v>
      </c>
      <c r="I100" s="17" t="s">
        <v>82</v>
      </c>
    </row>
    <row r="101" spans="1:9" ht="32.25" customHeight="1" x14ac:dyDescent="0.2">
      <c r="A101" s="7" t="s">
        <v>113</v>
      </c>
      <c r="B101" s="4">
        <v>94.5</v>
      </c>
      <c r="C101" s="5">
        <f t="shared" si="18"/>
        <v>1</v>
      </c>
      <c r="D101" s="4">
        <v>1720.3</v>
      </c>
      <c r="E101" s="5">
        <f t="shared" si="19"/>
        <v>2.2288833269748917E-3</v>
      </c>
      <c r="F101" s="4">
        <v>1719.3620000000001</v>
      </c>
      <c r="G101" s="5">
        <f t="shared" si="20"/>
        <v>2.2394942259474264E-3</v>
      </c>
      <c r="H101" s="4" t="s">
        <v>82</v>
      </c>
      <c r="I101" s="17"/>
    </row>
    <row r="102" spans="1:9" ht="39" customHeight="1" x14ac:dyDescent="0.2">
      <c r="A102" s="7" t="s">
        <v>104</v>
      </c>
      <c r="B102" s="4">
        <v>0</v>
      </c>
      <c r="C102" s="5">
        <f t="shared" ref="C102:C113" si="21">B123/$B$126</f>
        <v>2.341396936915173E-2</v>
      </c>
      <c r="D102" s="4">
        <v>0</v>
      </c>
      <c r="E102" s="5">
        <f t="shared" si="19"/>
        <v>0</v>
      </c>
      <c r="F102" s="4">
        <v>0</v>
      </c>
      <c r="G102" s="5">
        <f t="shared" si="20"/>
        <v>0</v>
      </c>
      <c r="H102" s="4" t="s">
        <v>82</v>
      </c>
      <c r="I102" s="17" t="s">
        <v>82</v>
      </c>
    </row>
    <row r="103" spans="1:9" ht="15" x14ac:dyDescent="0.2">
      <c r="A103" s="7" t="s">
        <v>69</v>
      </c>
      <c r="B103" s="4">
        <v>89.781729999999996</v>
      </c>
      <c r="C103" s="5">
        <f t="shared" si="21"/>
        <v>2.341396936915173E-2</v>
      </c>
      <c r="D103" s="4">
        <v>177</v>
      </c>
      <c r="E103" s="5">
        <f t="shared" si="19"/>
        <v>2.2932764568654065E-4</v>
      </c>
      <c r="F103" s="4">
        <v>126.85253</v>
      </c>
      <c r="G103" s="5">
        <f t="shared" si="20"/>
        <v>1.652272810971876E-4</v>
      </c>
      <c r="H103" s="4">
        <f t="shared" si="15"/>
        <v>41.28991499718262</v>
      </c>
      <c r="I103" s="17">
        <f t="shared" si="16"/>
        <v>71.668096045197743</v>
      </c>
    </row>
    <row r="104" spans="1:9" ht="30" x14ac:dyDescent="0.2">
      <c r="A104" s="7" t="s">
        <v>70</v>
      </c>
      <c r="B104" s="4">
        <v>0</v>
      </c>
      <c r="C104" s="5">
        <f t="shared" si="21"/>
        <v>2.341396936915173E-2</v>
      </c>
      <c r="D104" s="4">
        <v>0</v>
      </c>
      <c r="E104" s="5">
        <f t="shared" si="19"/>
        <v>0</v>
      </c>
      <c r="F104" s="4">
        <v>0</v>
      </c>
      <c r="G104" s="5">
        <f t="shared" si="20"/>
        <v>0</v>
      </c>
      <c r="H104" s="4" t="s">
        <v>82</v>
      </c>
      <c r="I104" s="17" t="s">
        <v>82</v>
      </c>
    </row>
    <row r="105" spans="1:9" ht="45" x14ac:dyDescent="0.2">
      <c r="A105" s="7" t="s">
        <v>71</v>
      </c>
      <c r="B105" s="4">
        <v>0</v>
      </c>
      <c r="C105" s="5">
        <f t="shared" si="21"/>
        <v>1</v>
      </c>
      <c r="D105" s="4">
        <v>0</v>
      </c>
      <c r="E105" s="5">
        <f t="shared" si="19"/>
        <v>0</v>
      </c>
      <c r="F105" s="4">
        <v>0</v>
      </c>
      <c r="G105" s="5">
        <f t="shared" si="20"/>
        <v>0</v>
      </c>
      <c r="H105" s="4" t="s">
        <v>82</v>
      </c>
      <c r="I105" s="17" t="s">
        <v>82</v>
      </c>
    </row>
    <row r="106" spans="1:9" ht="30" hidden="1" x14ac:dyDescent="0.2">
      <c r="A106" s="7" t="s">
        <v>72</v>
      </c>
      <c r="B106" s="4">
        <v>0</v>
      </c>
      <c r="C106" s="5">
        <f t="shared" si="21"/>
        <v>0</v>
      </c>
      <c r="D106" s="4">
        <v>0</v>
      </c>
      <c r="E106" s="5">
        <f t="shared" si="19"/>
        <v>0</v>
      </c>
      <c r="F106" s="4">
        <v>0</v>
      </c>
      <c r="G106" s="5">
        <f t="shared" si="20"/>
        <v>0</v>
      </c>
      <c r="H106" s="4" t="e">
        <f t="shared" si="15"/>
        <v>#DIV/0!</v>
      </c>
      <c r="I106" s="17" t="e">
        <f t="shared" si="16"/>
        <v>#DIV/0!</v>
      </c>
    </row>
    <row r="107" spans="1:9" ht="30" hidden="1" x14ac:dyDescent="0.2">
      <c r="A107" s="7" t="s">
        <v>81</v>
      </c>
      <c r="B107" s="4">
        <v>0</v>
      </c>
      <c r="C107" s="5">
        <f t="shared" si="21"/>
        <v>0</v>
      </c>
      <c r="D107" s="4">
        <v>0</v>
      </c>
      <c r="E107" s="5">
        <f t="shared" si="19"/>
        <v>0</v>
      </c>
      <c r="F107" s="4">
        <v>0</v>
      </c>
      <c r="G107" s="5">
        <f t="shared" si="20"/>
        <v>0</v>
      </c>
      <c r="H107" s="4" t="e">
        <f t="shared" si="15"/>
        <v>#DIV/0!</v>
      </c>
      <c r="I107" s="17" t="e">
        <f t="shared" si="16"/>
        <v>#DIV/0!</v>
      </c>
    </row>
    <row r="108" spans="1:9" ht="30" hidden="1" x14ac:dyDescent="0.2">
      <c r="A108" s="7" t="s">
        <v>73</v>
      </c>
      <c r="B108" s="4">
        <v>0</v>
      </c>
      <c r="C108" s="5">
        <f t="shared" si="21"/>
        <v>0</v>
      </c>
      <c r="D108" s="4">
        <v>0</v>
      </c>
      <c r="E108" s="5">
        <f t="shared" si="19"/>
        <v>0</v>
      </c>
      <c r="F108" s="4">
        <v>0</v>
      </c>
      <c r="G108" s="5">
        <f t="shared" si="20"/>
        <v>0</v>
      </c>
      <c r="H108" s="4" t="e">
        <f t="shared" si="15"/>
        <v>#DIV/0!</v>
      </c>
      <c r="I108" s="17" t="e">
        <f t="shared" si="16"/>
        <v>#DIV/0!</v>
      </c>
    </row>
    <row r="109" spans="1:9" ht="45" hidden="1" x14ac:dyDescent="0.2">
      <c r="A109" s="7" t="s">
        <v>74</v>
      </c>
      <c r="B109" s="4">
        <v>0</v>
      </c>
      <c r="C109" s="5">
        <f t="shared" si="21"/>
        <v>0</v>
      </c>
      <c r="D109" s="4">
        <v>0</v>
      </c>
      <c r="E109" s="5">
        <f t="shared" si="19"/>
        <v>0</v>
      </c>
      <c r="F109" s="4">
        <v>0</v>
      </c>
      <c r="G109" s="5">
        <f t="shared" si="20"/>
        <v>0</v>
      </c>
      <c r="H109" s="4" t="e">
        <f t="shared" si="15"/>
        <v>#DIV/0!</v>
      </c>
      <c r="I109" s="17" t="e">
        <f t="shared" si="16"/>
        <v>#DIV/0!</v>
      </c>
    </row>
    <row r="110" spans="1:9" ht="45" hidden="1" x14ac:dyDescent="0.2">
      <c r="A110" s="7" t="s">
        <v>75</v>
      </c>
      <c r="B110" s="4">
        <v>0</v>
      </c>
      <c r="C110" s="5">
        <f t="shared" si="21"/>
        <v>0</v>
      </c>
      <c r="D110" s="4">
        <v>0</v>
      </c>
      <c r="E110" s="5">
        <f t="shared" si="19"/>
        <v>0</v>
      </c>
      <c r="F110" s="4">
        <v>0</v>
      </c>
      <c r="G110" s="5">
        <f t="shared" si="20"/>
        <v>0</v>
      </c>
      <c r="H110" s="4" t="e">
        <f t="shared" si="15"/>
        <v>#DIV/0!</v>
      </c>
      <c r="I110" s="17" t="e">
        <f t="shared" si="16"/>
        <v>#DIV/0!</v>
      </c>
    </row>
    <row r="111" spans="1:9" ht="30" x14ac:dyDescent="0.2">
      <c r="A111" s="7" t="s">
        <v>72</v>
      </c>
      <c r="B111" s="4">
        <v>702.25900000000001</v>
      </c>
      <c r="C111" s="5">
        <f t="shared" si="21"/>
        <v>0</v>
      </c>
      <c r="D111" s="4">
        <v>594.79999999999995</v>
      </c>
      <c r="E111" s="5">
        <f t="shared" si="19"/>
        <v>7.706445404200811E-4</v>
      </c>
      <c r="F111" s="4">
        <v>560.74599999999998</v>
      </c>
      <c r="G111" s="5">
        <f t="shared" si="20"/>
        <v>7.3037989046118002E-4</v>
      </c>
      <c r="H111" s="4">
        <f t="shared" si="15"/>
        <v>-20.151112338894919</v>
      </c>
      <c r="I111" s="17">
        <f t="shared" si="16"/>
        <v>94.274714189643589</v>
      </c>
    </row>
    <row r="112" spans="1:9" ht="30" x14ac:dyDescent="0.2">
      <c r="A112" s="7" t="s">
        <v>120</v>
      </c>
      <c r="B112" s="4">
        <v>230.84</v>
      </c>
      <c r="C112" s="5">
        <f t="shared" si="21"/>
        <v>0</v>
      </c>
      <c r="D112" s="4">
        <v>0</v>
      </c>
      <c r="E112" s="5">
        <f t="shared" si="19"/>
        <v>0</v>
      </c>
      <c r="F112" s="4">
        <v>0</v>
      </c>
      <c r="G112" s="5">
        <f t="shared" si="20"/>
        <v>0</v>
      </c>
      <c r="H112" s="4">
        <f t="shared" si="15"/>
        <v>-100</v>
      </c>
      <c r="I112" s="17" t="s">
        <v>82</v>
      </c>
    </row>
    <row r="113" spans="1:9" ht="30" x14ac:dyDescent="0.2">
      <c r="A113" s="7" t="s">
        <v>114</v>
      </c>
      <c r="B113" s="4">
        <v>9696.8799999999992</v>
      </c>
      <c r="C113" s="5">
        <f t="shared" si="21"/>
        <v>0</v>
      </c>
      <c r="D113" s="4">
        <v>8018.1819999999998</v>
      </c>
      <c r="E113" s="5">
        <f t="shared" ref="E113:E125" si="22">D113/$D$126</f>
        <v>1.0388648591786427E-2</v>
      </c>
      <c r="F113" s="4">
        <v>8018.1819999999998</v>
      </c>
      <c r="G113" s="5">
        <f t="shared" ref="G113:G125" si="23">F113/$F$126</f>
        <v>1.0443799671968779E-2</v>
      </c>
      <c r="H113" s="4" t="s">
        <v>82</v>
      </c>
      <c r="I113" s="17">
        <f t="shared" si="16"/>
        <v>100</v>
      </c>
    </row>
    <row r="114" spans="1:9" ht="30" x14ac:dyDescent="0.2">
      <c r="A114" s="13" t="s">
        <v>94</v>
      </c>
      <c r="B114" s="4">
        <f>SUM(B115:B122)</f>
        <v>47862.013229999997</v>
      </c>
      <c r="C114" s="5">
        <f t="shared" ref="C114:C121" si="24">B133/$B$126</f>
        <v>0</v>
      </c>
      <c r="D114" s="4">
        <f>SUM(D115:D122)</f>
        <v>54613.302410000004</v>
      </c>
      <c r="E114" s="5">
        <f t="shared" si="22"/>
        <v>7.0758983417245069E-2</v>
      </c>
      <c r="F114" s="4">
        <f>SUM(F115:F122)</f>
        <v>53982.366929999997</v>
      </c>
      <c r="G114" s="5">
        <f t="shared" si="23"/>
        <v>7.0312824781930905E-2</v>
      </c>
      <c r="H114" s="4">
        <f t="shared" si="15"/>
        <v>12.787497405486789</v>
      </c>
      <c r="I114" s="17">
        <f t="shared" si="16"/>
        <v>98.844721977690782</v>
      </c>
    </row>
    <row r="115" spans="1:9" ht="30" x14ac:dyDescent="0.2">
      <c r="A115" s="7" t="s">
        <v>76</v>
      </c>
      <c r="B115" s="4">
        <v>3211.18093</v>
      </c>
      <c r="C115" s="5">
        <f t="shared" si="24"/>
        <v>0</v>
      </c>
      <c r="D115" s="4">
        <v>3109.8</v>
      </c>
      <c r="E115" s="5">
        <f t="shared" si="22"/>
        <v>4.0291701274350515E-3</v>
      </c>
      <c r="F115" s="4">
        <v>3086.2094999999999</v>
      </c>
      <c r="G115" s="5">
        <f t="shared" si="23"/>
        <v>4.0198331446862808E-3</v>
      </c>
      <c r="H115" s="4">
        <f t="shared" si="15"/>
        <v>-3.891759222673258</v>
      </c>
      <c r="I115" s="17">
        <f t="shared" si="16"/>
        <v>99.2414142388578</v>
      </c>
    </row>
    <row r="116" spans="1:9" ht="15" x14ac:dyDescent="0.2">
      <c r="A116" s="7" t="s">
        <v>77</v>
      </c>
      <c r="B116" s="4">
        <v>2256.96893</v>
      </c>
      <c r="C116" s="5">
        <f t="shared" si="24"/>
        <v>0</v>
      </c>
      <c r="D116" s="4">
        <v>2641.4</v>
      </c>
      <c r="E116" s="5">
        <f t="shared" si="22"/>
        <v>3.4222940300363191E-3</v>
      </c>
      <c r="F116" s="4">
        <v>2639.30141</v>
      </c>
      <c r="G116" s="5">
        <f t="shared" si="23"/>
        <v>3.4377288018636568E-3</v>
      </c>
      <c r="H116" s="4">
        <f t="shared" si="15"/>
        <v>16.940086100343436</v>
      </c>
      <c r="I116" s="17">
        <f t="shared" si="16"/>
        <v>99.920550087075029</v>
      </c>
    </row>
    <row r="117" spans="1:9" ht="30" customHeight="1" x14ac:dyDescent="0.2">
      <c r="A117" s="7" t="s">
        <v>78</v>
      </c>
      <c r="B117" s="4">
        <v>36097.270510000002</v>
      </c>
      <c r="C117" s="5">
        <f t="shared" si="24"/>
        <v>0</v>
      </c>
      <c r="D117" s="23">
        <v>40505.146000000001</v>
      </c>
      <c r="E117" s="26">
        <f t="shared" si="22"/>
        <v>5.2479942205477963E-2</v>
      </c>
      <c r="F117" s="23">
        <v>40283.926189999998</v>
      </c>
      <c r="G117" s="5">
        <f t="shared" si="23"/>
        <v>5.2470404778631435E-2</v>
      </c>
      <c r="H117" s="4">
        <f t="shared" si="15"/>
        <v>11.598261089685906</v>
      </c>
      <c r="I117" s="17">
        <f t="shared" si="16"/>
        <v>99.453847641976154</v>
      </c>
    </row>
    <row r="118" spans="1:9" ht="62.25" hidden="1" customHeight="1" x14ac:dyDescent="0.2">
      <c r="A118" s="7" t="s">
        <v>89</v>
      </c>
      <c r="B118" s="4">
        <v>0</v>
      </c>
      <c r="C118" s="5">
        <f t="shared" si="24"/>
        <v>0</v>
      </c>
      <c r="D118" s="4">
        <v>0</v>
      </c>
      <c r="E118" s="5">
        <f t="shared" si="22"/>
        <v>0</v>
      </c>
      <c r="F118" s="4">
        <v>0</v>
      </c>
      <c r="G118" s="5">
        <f t="shared" si="23"/>
        <v>0</v>
      </c>
      <c r="H118" s="4" t="e">
        <f t="shared" si="15"/>
        <v>#DIV/0!</v>
      </c>
      <c r="I118" s="17" t="e">
        <f t="shared" si="16"/>
        <v>#DIV/0!</v>
      </c>
    </row>
    <row r="119" spans="1:9" ht="23.25" customHeight="1" x14ac:dyDescent="0.2">
      <c r="A119" s="7" t="s">
        <v>99</v>
      </c>
      <c r="B119" s="4">
        <v>0</v>
      </c>
      <c r="C119" s="5">
        <f t="shared" si="24"/>
        <v>0</v>
      </c>
      <c r="D119" s="4">
        <v>534.70000000000005</v>
      </c>
      <c r="E119" s="5">
        <f t="shared" si="22"/>
        <v>6.9277679179996206E-4</v>
      </c>
      <c r="F119" s="4">
        <v>533.62900000000002</v>
      </c>
      <c r="G119" s="5">
        <f t="shared" si="23"/>
        <v>6.9505960018780173E-4</v>
      </c>
      <c r="H119" s="4" t="s">
        <v>82</v>
      </c>
      <c r="I119" s="17">
        <f t="shared" si="16"/>
        <v>99.799700766785108</v>
      </c>
    </row>
    <row r="120" spans="1:9" ht="30" customHeight="1" x14ac:dyDescent="0.2">
      <c r="A120" s="7" t="s">
        <v>100</v>
      </c>
      <c r="B120" s="4">
        <v>0</v>
      </c>
      <c r="C120" s="5">
        <f t="shared" si="24"/>
        <v>0</v>
      </c>
      <c r="D120" s="4">
        <v>139.9</v>
      </c>
      <c r="E120" s="5">
        <f t="shared" si="22"/>
        <v>1.8125953464150868E-4</v>
      </c>
      <c r="F120" s="4">
        <v>139.779</v>
      </c>
      <c r="G120" s="5">
        <f t="shared" si="23"/>
        <v>1.8206419788776608E-4</v>
      </c>
      <c r="H120" s="4" t="s">
        <v>82</v>
      </c>
      <c r="I120" s="17">
        <f t="shared" si="16"/>
        <v>99.913509649749813</v>
      </c>
    </row>
    <row r="121" spans="1:9" ht="74.25" customHeight="1" x14ac:dyDescent="0.2">
      <c r="A121" s="7" t="s">
        <v>115</v>
      </c>
      <c r="B121" s="4">
        <v>555.11690999999996</v>
      </c>
      <c r="C121" s="5">
        <f t="shared" si="24"/>
        <v>0</v>
      </c>
      <c r="D121" s="4">
        <v>1077.0564099999999</v>
      </c>
      <c r="E121" s="5">
        <f t="shared" si="22"/>
        <v>1.3954735072141098E-3</v>
      </c>
      <c r="F121" s="4">
        <v>1077.0564099999999</v>
      </c>
      <c r="G121" s="5">
        <f t="shared" si="23"/>
        <v>1.4028817731313497E-3</v>
      </c>
      <c r="H121" s="4">
        <f t="shared" si="15"/>
        <v>94.023347262110974</v>
      </c>
      <c r="I121" s="17">
        <f t="shared" si="16"/>
        <v>100</v>
      </c>
    </row>
    <row r="122" spans="1:9" ht="30" x14ac:dyDescent="0.2">
      <c r="A122" s="7" t="s">
        <v>79</v>
      </c>
      <c r="B122" s="4">
        <v>5741.47595</v>
      </c>
      <c r="C122" s="5">
        <f>B140/$B$126</f>
        <v>0</v>
      </c>
      <c r="D122" s="4">
        <v>6605.3</v>
      </c>
      <c r="E122" s="5">
        <f t="shared" si="22"/>
        <v>8.5580672206401528E-3</v>
      </c>
      <c r="F122" s="4">
        <v>6222.4654200000004</v>
      </c>
      <c r="G122" s="5">
        <f t="shared" si="23"/>
        <v>8.1048524855426175E-3</v>
      </c>
      <c r="H122" s="4">
        <f t="shared" si="15"/>
        <v>8.377453361970467</v>
      </c>
      <c r="I122" s="17">
        <f t="shared" si="16"/>
        <v>94.204130319591854</v>
      </c>
    </row>
    <row r="123" spans="1:9" ht="28.5" x14ac:dyDescent="0.2">
      <c r="A123" s="24" t="s">
        <v>91</v>
      </c>
      <c r="B123" s="4">
        <f>SUM(B124)</f>
        <v>19039.205569999998</v>
      </c>
      <c r="C123" s="5">
        <f>B141/$B$126</f>
        <v>0</v>
      </c>
      <c r="D123" s="4">
        <f>SUM(D124)</f>
        <v>5887.86859</v>
      </c>
      <c r="E123" s="5">
        <f t="shared" si="22"/>
        <v>7.6285369596408564E-3</v>
      </c>
      <c r="F123" s="4">
        <f>SUM(F124)</f>
        <v>5887.86859</v>
      </c>
      <c r="G123" s="5">
        <f t="shared" si="23"/>
        <v>7.6690352063394527E-3</v>
      </c>
      <c r="H123" s="4">
        <f t="shared" si="15"/>
        <v>-69.075030109042515</v>
      </c>
      <c r="I123" s="17">
        <f t="shared" si="16"/>
        <v>100</v>
      </c>
    </row>
    <row r="124" spans="1:9" ht="30" x14ac:dyDescent="0.2">
      <c r="A124" s="13" t="s">
        <v>92</v>
      </c>
      <c r="B124" s="4">
        <f>SUM(B125)</f>
        <v>19039.205569999998</v>
      </c>
      <c r="C124" s="5">
        <f>B142/$B$126</f>
        <v>0</v>
      </c>
      <c r="D124" s="4">
        <f>SUM(D125)</f>
        <v>5887.86859</v>
      </c>
      <c r="E124" s="5">
        <f t="shared" si="22"/>
        <v>7.6285369596408564E-3</v>
      </c>
      <c r="F124" s="4">
        <f>SUM(F125)</f>
        <v>5887.86859</v>
      </c>
      <c r="G124" s="5">
        <f t="shared" si="23"/>
        <v>7.6690352063394527E-3</v>
      </c>
      <c r="H124" s="4">
        <f t="shared" si="15"/>
        <v>-69.075030109042515</v>
      </c>
      <c r="I124" s="17">
        <f t="shared" si="16"/>
        <v>100</v>
      </c>
    </row>
    <row r="125" spans="1:9" ht="77.25" customHeight="1" x14ac:dyDescent="0.2">
      <c r="A125" s="7" t="s">
        <v>61</v>
      </c>
      <c r="B125" s="4">
        <v>19039.205569999998</v>
      </c>
      <c r="C125" s="5">
        <f>B143/$B$126</f>
        <v>0</v>
      </c>
      <c r="D125" s="4">
        <v>5887.86859</v>
      </c>
      <c r="E125" s="5">
        <f t="shared" si="22"/>
        <v>7.6285369596408564E-3</v>
      </c>
      <c r="F125" s="4">
        <v>5887.86859</v>
      </c>
      <c r="G125" s="5">
        <f t="shared" si="23"/>
        <v>7.6690352063394527E-3</v>
      </c>
      <c r="H125" s="4">
        <f t="shared" si="15"/>
        <v>-69.075030109042515</v>
      </c>
      <c r="I125" s="17">
        <f t="shared" si="16"/>
        <v>100</v>
      </c>
    </row>
    <row r="126" spans="1:9" ht="15" x14ac:dyDescent="0.2">
      <c r="A126" s="13" t="s">
        <v>80</v>
      </c>
      <c r="B126" s="18">
        <f>SUM(B5+B22+B37+B39+B54+B64+B66+B68+B73+B80+B123)</f>
        <v>813155.82462000009</v>
      </c>
      <c r="C126" s="18" t="s">
        <v>82</v>
      </c>
      <c r="D126" s="18">
        <f>SUM(D5+D22+D37+D39+D54+D64+D66+D68+D73+D80+D123)</f>
        <v>771821.46736000013</v>
      </c>
      <c r="E126" s="18" t="s">
        <v>93</v>
      </c>
      <c r="F126" s="18">
        <f>SUM(F5+F22+F37+F39+F54+F64+F66+F68+F73+F80+F123)</f>
        <v>767745.67224999995</v>
      </c>
      <c r="G126" s="19" t="s">
        <v>82</v>
      </c>
      <c r="H126" s="4" t="s">
        <v>93</v>
      </c>
      <c r="I126" s="14">
        <f t="shared" ref="I126" si="25">F126/D126*100/100</f>
        <v>0.99471925143007311</v>
      </c>
    </row>
  </sheetData>
  <mergeCells count="1">
    <mergeCell ref="A1:I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НА 01.01.2024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Екатерина Козлова</dc:creator>
  <cp:lastModifiedBy>User</cp:lastModifiedBy>
  <dcterms:created xsi:type="dcterms:W3CDTF">2021-07-16T11:47:31Z</dcterms:created>
  <dcterms:modified xsi:type="dcterms:W3CDTF">2024-01-30T11:22:42Z</dcterms:modified>
</cp:coreProperties>
</file>